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. DE TRANSPARENCIA\Desktop\NOMINAS OCT - DIC\"/>
    </mc:Choice>
  </mc:AlternateContent>
  <bookViews>
    <workbookView xWindow="0" yWindow="0" windowWidth="20490" windowHeight="7755" tabRatio="855"/>
  </bookViews>
  <sheets>
    <sheet name="1-11" sheetId="3" r:id="rId1"/>
    <sheet name="12-22" sheetId="4" r:id="rId2"/>
    <sheet name="23-33" sheetId="5" r:id="rId3"/>
    <sheet name="34-47" sheetId="6" r:id="rId4"/>
    <sheet name="44-54" sheetId="7" r:id="rId5"/>
    <sheet name="55-64 " sheetId="8" r:id="rId6"/>
    <sheet name="65-74" sheetId="9" r:id="rId7"/>
    <sheet name="76-84" sheetId="19" r:id="rId8"/>
    <sheet name="75-84" sheetId="10" r:id="rId9"/>
    <sheet name="85-94" sheetId="11" r:id="rId10"/>
    <sheet name="95-104" sheetId="12" r:id="rId11"/>
    <sheet name="105-111" sheetId="13" r:id="rId12"/>
    <sheet name="112-127" sheetId="14" r:id="rId13"/>
    <sheet name="Hoja1" sheetId="17" r:id="rId14"/>
    <sheet name="128" sheetId="15" r:id="rId15"/>
    <sheet name="129-145" sheetId="16" r:id="rId16"/>
  </sheets>
  <definedNames>
    <definedName name="_xlnm.Print_Area" localSheetId="13">Hoja1!$A$1:$J$25</definedName>
  </definedNames>
  <calcPr calcId="152511"/>
</workbook>
</file>

<file path=xl/calcChain.xml><?xml version="1.0" encoding="utf-8"?>
<calcChain xmlns="http://schemas.openxmlformats.org/spreadsheetml/2006/main">
  <c r="G38" i="17" l="1"/>
  <c r="G11" i="13" l="1"/>
  <c r="H11" i="13"/>
  <c r="F11" i="13"/>
  <c r="H13" i="12"/>
  <c r="G13" i="12"/>
  <c r="J9" i="12"/>
  <c r="H13" i="9" l="1"/>
  <c r="G13" i="9"/>
  <c r="F13" i="9"/>
  <c r="H16" i="8"/>
  <c r="G16" i="8"/>
  <c r="F15" i="7" l="1"/>
  <c r="F22" i="16"/>
  <c r="H22" i="16"/>
  <c r="G22" i="16"/>
  <c r="I10" i="16"/>
  <c r="J10" i="16" s="1"/>
  <c r="I8" i="10"/>
  <c r="J8" i="10" s="1"/>
  <c r="I10" i="6"/>
  <c r="J10" i="6" s="1"/>
  <c r="J12" i="6"/>
  <c r="J6" i="5"/>
  <c r="J15" i="4"/>
  <c r="H17" i="3" l="1"/>
  <c r="F17" i="3"/>
  <c r="I34" i="17" l="1"/>
  <c r="H17" i="17"/>
  <c r="G17" i="17"/>
  <c r="F17" i="17"/>
  <c r="J9" i="8"/>
  <c r="F18" i="14"/>
  <c r="I13" i="8" l="1"/>
  <c r="I12" i="8"/>
  <c r="H15" i="10"/>
  <c r="G15" i="10"/>
  <c r="F15" i="10"/>
  <c r="H18" i="4"/>
  <c r="G18" i="4"/>
  <c r="F18" i="4"/>
  <c r="I13" i="11"/>
  <c r="J13" i="11" s="1"/>
  <c r="I15" i="5"/>
  <c r="J15" i="5" s="1"/>
  <c r="I17" i="4"/>
  <c r="J17" i="4" s="1"/>
  <c r="I18" i="16"/>
  <c r="J18" i="16" s="1"/>
  <c r="I17" i="16"/>
  <c r="J17" i="16" s="1"/>
  <c r="I16" i="16"/>
  <c r="J16" i="16" s="1"/>
  <c r="J15" i="16"/>
  <c r="K15" i="16" s="1"/>
  <c r="I14" i="16"/>
  <c r="J14" i="16" s="1"/>
  <c r="I13" i="16"/>
  <c r="J13" i="16" s="1"/>
  <c r="I12" i="16"/>
  <c r="J12" i="16" s="1"/>
  <c r="I11" i="16"/>
  <c r="J11" i="16" s="1"/>
  <c r="I9" i="16"/>
  <c r="J9" i="16" s="1"/>
  <c r="I8" i="16"/>
  <c r="J8" i="16" s="1"/>
  <c r="I7" i="16"/>
  <c r="J7" i="16" s="1"/>
  <c r="I6" i="16"/>
  <c r="I6" i="11"/>
  <c r="I12" i="12"/>
  <c r="I11" i="12"/>
  <c r="I10" i="12"/>
  <c r="I7" i="12"/>
  <c r="I6" i="12"/>
  <c r="I6" i="10"/>
  <c r="I15" i="10" s="1"/>
  <c r="I14" i="10"/>
  <c r="I13" i="10"/>
  <c r="I12" i="10"/>
  <c r="I11" i="10"/>
  <c r="I10" i="10"/>
  <c r="J10" i="10" s="1"/>
  <c r="I9" i="10"/>
  <c r="I7" i="10"/>
  <c r="I9" i="19"/>
  <c r="I8" i="19"/>
  <c r="I7" i="19"/>
  <c r="I6" i="19"/>
  <c r="I8" i="9"/>
  <c r="I12" i="9"/>
  <c r="I11" i="9"/>
  <c r="I10" i="9"/>
  <c r="I9" i="9"/>
  <c r="I7" i="9"/>
  <c r="I6" i="9"/>
  <c r="J13" i="8"/>
  <c r="F13" i="8"/>
  <c r="F16" i="8" s="1"/>
  <c r="I13" i="9" l="1"/>
  <c r="J6" i="16"/>
  <c r="J22" i="16" s="1"/>
  <c r="I22" i="16"/>
  <c r="I14" i="8"/>
  <c r="I10" i="8"/>
  <c r="I8" i="8"/>
  <c r="I7" i="8"/>
  <c r="I6" i="8"/>
  <c r="I16" i="8" s="1"/>
  <c r="I15" i="8"/>
  <c r="I11" i="8"/>
  <c r="I8" i="7" l="1"/>
  <c r="J8" i="7" s="1"/>
  <c r="I16" i="5"/>
  <c r="J16" i="5" s="1"/>
  <c r="I9" i="4"/>
  <c r="J9" i="4" s="1"/>
  <c r="I14" i="4"/>
  <c r="I13" i="4"/>
  <c r="I12" i="4"/>
  <c r="I16" i="4"/>
  <c r="I11" i="4"/>
  <c r="I10" i="4"/>
  <c r="I7" i="4"/>
  <c r="I8" i="4"/>
  <c r="I18" i="4" l="1"/>
  <c r="F15" i="6"/>
  <c r="I15" i="6" s="1"/>
  <c r="F16" i="6"/>
  <c r="I7" i="3"/>
  <c r="J7" i="3" s="1"/>
  <c r="I8" i="12"/>
  <c r="I13" i="12" s="1"/>
  <c r="F13" i="12"/>
  <c r="I15" i="11"/>
  <c r="I14" i="11"/>
  <c r="I12" i="11"/>
  <c r="I11" i="11"/>
  <c r="I10" i="11"/>
  <c r="I9" i="11"/>
  <c r="I8" i="11"/>
  <c r="I7" i="11"/>
  <c r="I16" i="11"/>
  <c r="J16" i="11" s="1"/>
  <c r="J6" i="12" l="1"/>
  <c r="J9" i="6" l="1"/>
  <c r="I18" i="6"/>
  <c r="J18" i="6" s="1"/>
  <c r="I17" i="6"/>
  <c r="I16" i="6"/>
  <c r="I14" i="6"/>
  <c r="I13" i="6"/>
  <c r="I11" i="6"/>
  <c r="J11" i="6" s="1"/>
  <c r="I9" i="6"/>
  <c r="I8" i="6"/>
  <c r="J8" i="6" s="1"/>
  <c r="I7" i="6"/>
  <c r="J7" i="6" s="1"/>
  <c r="I6" i="6"/>
  <c r="J6" i="6" s="1"/>
  <c r="H19" i="6"/>
  <c r="G19" i="6"/>
  <c r="F19" i="6"/>
  <c r="J7" i="12"/>
  <c r="J8" i="12"/>
  <c r="J12" i="12"/>
  <c r="I11" i="5"/>
  <c r="J11" i="5" s="1"/>
  <c r="J17" i="6"/>
  <c r="J16" i="6"/>
  <c r="J15" i="6"/>
  <c r="J14" i="6"/>
  <c r="J13" i="6"/>
  <c r="I8" i="5"/>
  <c r="I9" i="13"/>
  <c r="J9" i="13" s="1"/>
  <c r="I8" i="13"/>
  <c r="J8" i="13" s="1"/>
  <c r="I7" i="13"/>
  <c r="J7" i="13" s="1"/>
  <c r="I6" i="13"/>
  <c r="I10" i="13"/>
  <c r="J10" i="13" s="1"/>
  <c r="H17" i="5"/>
  <c r="G17" i="5"/>
  <c r="F17" i="5"/>
  <c r="J10" i="5"/>
  <c r="J8" i="5"/>
  <c r="I14" i="5"/>
  <c r="J14" i="5" s="1"/>
  <c r="I13" i="5"/>
  <c r="J13" i="5" s="1"/>
  <c r="I12" i="5"/>
  <c r="J12" i="5" s="1"/>
  <c r="I10" i="5"/>
  <c r="I9" i="5"/>
  <c r="J9" i="5" s="1"/>
  <c r="I7" i="5"/>
  <c r="J7" i="5" s="1"/>
  <c r="J17" i="5" l="1"/>
  <c r="I17" i="5"/>
  <c r="I19" i="6"/>
  <c r="I11" i="13"/>
  <c r="J6" i="13"/>
  <c r="J11" i="13" s="1"/>
  <c r="J19" i="6"/>
  <c r="I12" i="3" l="1"/>
  <c r="I11" i="3"/>
  <c r="I10" i="3"/>
  <c r="I9" i="3"/>
  <c r="I8" i="3"/>
  <c r="I6" i="3"/>
  <c r="J6" i="3" l="1"/>
  <c r="I17" i="3"/>
  <c r="J7" i="7"/>
  <c r="H15" i="7"/>
  <c r="G15" i="7"/>
  <c r="I9" i="7"/>
  <c r="J9" i="7" s="1"/>
  <c r="I7" i="7"/>
  <c r="I6" i="7"/>
  <c r="I15" i="7" s="1"/>
  <c r="I14" i="7"/>
  <c r="I13" i="7"/>
  <c r="I12" i="7"/>
  <c r="I11" i="7"/>
  <c r="I10" i="7"/>
  <c r="J16" i="4"/>
  <c r="J18" i="14" l="1"/>
  <c r="U8" i="17" l="1"/>
  <c r="V8" i="17" s="1"/>
  <c r="V10" i="17" s="1"/>
  <c r="J7" i="10"/>
  <c r="U9" i="17" l="1"/>
  <c r="J6" i="7" l="1"/>
  <c r="A2" i="4" l="1"/>
  <c r="Y16" i="17"/>
  <c r="J10" i="4"/>
  <c r="J14" i="11"/>
  <c r="J6" i="10" l="1"/>
  <c r="J10" i="11" l="1"/>
  <c r="J9" i="9" l="1"/>
  <c r="A3" i="17" l="1"/>
  <c r="I16" i="17"/>
  <c r="J16" i="17" s="1"/>
  <c r="W17" i="17" s="1"/>
  <c r="W20" i="17" s="1"/>
  <c r="I14" i="17"/>
  <c r="J14" i="17" s="1"/>
  <c r="U13" i="17" s="1"/>
  <c r="I13" i="17"/>
  <c r="I12" i="17"/>
  <c r="I11" i="17"/>
  <c r="I10" i="17"/>
  <c r="I9" i="17"/>
  <c r="I7" i="17"/>
  <c r="J7" i="17" s="1"/>
  <c r="I6" i="17"/>
  <c r="I17" i="14"/>
  <c r="I16" i="14"/>
  <c r="I15" i="14"/>
  <c r="I14" i="14"/>
  <c r="I13" i="14"/>
  <c r="I12" i="14"/>
  <c r="I11" i="14"/>
  <c r="I10" i="14"/>
  <c r="I9" i="14"/>
  <c r="I8" i="14"/>
  <c r="I7" i="14"/>
  <c r="I6" i="14"/>
  <c r="W13" i="17" l="1"/>
  <c r="U17" i="17"/>
  <c r="I18" i="14"/>
  <c r="J20" i="17" s="1"/>
  <c r="J6" i="17"/>
  <c r="J17" i="17" s="1"/>
  <c r="I17" i="17"/>
  <c r="J19" i="17" s="1"/>
  <c r="J11" i="12"/>
  <c r="J10" i="12"/>
  <c r="J13" i="12" s="1"/>
  <c r="J15" i="11"/>
  <c r="J12" i="11"/>
  <c r="J11" i="11"/>
  <c r="J9" i="11"/>
  <c r="J8" i="11"/>
  <c r="J7" i="11"/>
  <c r="J6" i="11"/>
  <c r="J14" i="10"/>
  <c r="J13" i="10"/>
  <c r="J12" i="10"/>
  <c r="J11" i="10"/>
  <c r="J9" i="10"/>
  <c r="J9" i="19"/>
  <c r="J8" i="19"/>
  <c r="J7" i="19"/>
  <c r="J6" i="19"/>
  <c r="J10" i="19" s="1"/>
  <c r="J12" i="9"/>
  <c r="J11" i="9"/>
  <c r="J10" i="9"/>
  <c r="J8" i="9"/>
  <c r="J7" i="9"/>
  <c r="J6" i="9"/>
  <c r="J11" i="8"/>
  <c r="J8" i="8"/>
  <c r="J15" i="8"/>
  <c r="J14" i="8"/>
  <c r="J12" i="8"/>
  <c r="J10" i="8"/>
  <c r="J7" i="8"/>
  <c r="J6" i="8"/>
  <c r="J14" i="7"/>
  <c r="J13" i="7"/>
  <c r="J15" i="7" s="1"/>
  <c r="J12" i="7"/>
  <c r="J11" i="7"/>
  <c r="J10" i="7"/>
  <c r="J15" i="10" l="1"/>
  <c r="J16" i="8"/>
  <c r="J21" i="17"/>
  <c r="J13" i="9"/>
  <c r="U20" i="17"/>
  <c r="J17" i="11"/>
  <c r="J16" i="3" l="1"/>
  <c r="J15" i="3"/>
  <c r="J14" i="3"/>
  <c r="J13" i="3"/>
  <c r="J12" i="3"/>
  <c r="J11" i="3"/>
  <c r="J10" i="3"/>
  <c r="J9" i="3"/>
  <c r="J8" i="3"/>
  <c r="J17" i="3" l="1"/>
  <c r="G17" i="3"/>
  <c r="H10" i="19" l="1"/>
  <c r="I17" i="11" l="1"/>
  <c r="H17" i="11"/>
  <c r="G17" i="11"/>
  <c r="F17" i="11"/>
  <c r="F10" i="19"/>
  <c r="G10" i="19" l="1"/>
  <c r="J14" i="4"/>
  <c r="J12" i="4"/>
  <c r="J11" i="4"/>
  <c r="J8" i="4"/>
  <c r="J7" i="4"/>
  <c r="J6" i="4"/>
  <c r="J18" i="4" s="1"/>
  <c r="I6" i="15" l="1"/>
  <c r="A2" i="5" l="1"/>
  <c r="A2" i="6" s="1"/>
  <c r="A2" i="7" s="1"/>
  <c r="A2" i="8" l="1"/>
  <c r="A16" i="17"/>
  <c r="A2" i="19" l="1"/>
  <c r="A2" i="9"/>
  <c r="A2" i="10" s="1"/>
  <c r="A2" i="11" s="1"/>
  <c r="A2" i="12" s="1"/>
  <c r="A2" i="13" s="1"/>
  <c r="A2" i="14" s="1"/>
  <c r="A2" i="17" s="1"/>
  <c r="A2" i="15" s="1"/>
  <c r="A2" i="16" s="1"/>
  <c r="I10" i="19" l="1"/>
</calcChain>
</file>

<file path=xl/sharedStrings.xml><?xml version="1.0" encoding="utf-8"?>
<sst xmlns="http://schemas.openxmlformats.org/spreadsheetml/2006/main" count="882" uniqueCount="439">
  <si>
    <t>CARGO</t>
  </si>
  <si>
    <t>RFC</t>
  </si>
  <si>
    <t>GOVJ941101J14</t>
  </si>
  <si>
    <t>ASEO PUBLICO</t>
  </si>
  <si>
    <t>RECAUDADOR DE PISO</t>
  </si>
  <si>
    <t>AARL881228U41</t>
  </si>
  <si>
    <t>AEHJ700704MR6</t>
  </si>
  <si>
    <t>AEHM741207RL6</t>
  </si>
  <si>
    <t>PROMOTOR DE COMUNICACIÓN</t>
  </si>
  <si>
    <t>AILC460628VI2</t>
  </si>
  <si>
    <t>BEVJ941206GMA</t>
  </si>
  <si>
    <t>CABJ490327AC9</t>
  </si>
  <si>
    <t>CABM650116851</t>
  </si>
  <si>
    <t>CALL7208172U1</t>
  </si>
  <si>
    <t>CARL8806087V6</t>
  </si>
  <si>
    <t>CAVA680828HA5</t>
  </si>
  <si>
    <t>CATE8404191W6</t>
  </si>
  <si>
    <t>CAAR590627RS2</t>
  </si>
  <si>
    <t>CADM660922FZ5</t>
  </si>
  <si>
    <t>CASG761101IQA</t>
  </si>
  <si>
    <t>FEAL780601A19</t>
  </si>
  <si>
    <t>FOPS8210028M1</t>
  </si>
  <si>
    <t>GACN930402IMA</t>
  </si>
  <si>
    <t>GARR910920QC3</t>
  </si>
  <si>
    <t>GUGF9005301D6</t>
  </si>
  <si>
    <t>HAHL950219KL9</t>
  </si>
  <si>
    <t>HAPD891202GM3</t>
  </si>
  <si>
    <t>HUPC8008247E5</t>
  </si>
  <si>
    <t>IOSD850216D16</t>
  </si>
  <si>
    <t>JAIC810825SB5</t>
  </si>
  <si>
    <t>JAMC860910122</t>
  </si>
  <si>
    <t>LUSS901020PS8</t>
  </si>
  <si>
    <t>MAGK920512959</t>
  </si>
  <si>
    <t>MOPJ810726C27</t>
  </si>
  <si>
    <t>AUXILIAR DE PIPA</t>
  </si>
  <si>
    <t>MULE860617IZ9</t>
  </si>
  <si>
    <t>OANF750215RL8</t>
  </si>
  <si>
    <t>OEGG92113095A</t>
  </si>
  <si>
    <t>OEOM6911228B8</t>
  </si>
  <si>
    <t>RANCHO DE EN MEDIO</t>
  </si>
  <si>
    <t>PISJ921023RC1</t>
  </si>
  <si>
    <t>DIRECTOR DE ECOLOGIA</t>
  </si>
  <si>
    <t>RABM881126MZ9</t>
  </si>
  <si>
    <t>REMD900609CC5</t>
  </si>
  <si>
    <t>RERE950130K65</t>
  </si>
  <si>
    <t>RIGA891118U52</t>
  </si>
  <si>
    <t>CHOFER DE PIPA</t>
  </si>
  <si>
    <t>SAML720525C17</t>
  </si>
  <si>
    <t>SAPS861104PA0</t>
  </si>
  <si>
    <t>SASD910223AJ7</t>
  </si>
  <si>
    <t>UEFE941021GK2</t>
  </si>
  <si>
    <t>VAVR781211EN8</t>
  </si>
  <si>
    <t>VAGJ871004585</t>
  </si>
  <si>
    <t>VEGV911217NP0</t>
  </si>
  <si>
    <t>VILL870809AZA</t>
  </si>
  <si>
    <t>ALDO GAMBOA GUTIERREZ</t>
  </si>
  <si>
    <t>OCTAVIO HUGO DE LUNA VALENZUELA</t>
  </si>
  <si>
    <t>SINDICO</t>
  </si>
  <si>
    <t>LUVO650723TW1</t>
  </si>
  <si>
    <t>MUNICIPIO DE VILLA GUERRERO, JAL.</t>
  </si>
  <si>
    <t>NOMINA QUINCENAL</t>
  </si>
  <si>
    <t>SALA DE REGIDORES</t>
  </si>
  <si>
    <t xml:space="preserve">N° DE EMPEADO </t>
  </si>
  <si>
    <t>AREA</t>
  </si>
  <si>
    <t>NOMBRE DEL EMPLEADO</t>
  </si>
  <si>
    <t>SUELDO QUINCENAL</t>
  </si>
  <si>
    <t>SUBSIDIO</t>
  </si>
  <si>
    <t>ISR RETENIDO</t>
  </si>
  <si>
    <t>NETO A PAGAR</t>
  </si>
  <si>
    <t>FIRMA</t>
  </si>
  <si>
    <t>PRESIDENTE</t>
  </si>
  <si>
    <t>GAGA750619K38</t>
  </si>
  <si>
    <t>REGIDOR</t>
  </si>
  <si>
    <t>LIC. ALDO GAMBOA GUTIERREZ</t>
  </si>
  <si>
    <t>L.C.P. FILEMON SANCHEZ MIRAMONTES</t>
  </si>
  <si>
    <t>PRESIDENTE MUNICIPAL</t>
  </si>
  <si>
    <t>ENCARGADO DE LA HACIENDA PUBLICA MUNICIPAL</t>
  </si>
  <si>
    <t>PERSONAL ADSCRITO</t>
  </si>
  <si>
    <t>PRESIDENCIA</t>
  </si>
  <si>
    <t>SECRETARIA B</t>
  </si>
  <si>
    <t>SECRETARIA A</t>
  </si>
  <si>
    <t>MARCO ANTONIO RAMOS BRIONES</t>
  </si>
  <si>
    <t>SINDICATURA</t>
  </si>
  <si>
    <t>AUXILIAR</t>
  </si>
  <si>
    <t>SECRETARIA GENERAL</t>
  </si>
  <si>
    <t>ABOGADO MUNICIPAL</t>
  </si>
  <si>
    <t>MULA760219</t>
  </si>
  <si>
    <t>MEDICO MUNICIPAL</t>
  </si>
  <si>
    <t>OFICIALIA MAYOR</t>
  </si>
  <si>
    <t>OFICIAL MAYOR</t>
  </si>
  <si>
    <t>RAVL7504165S1</t>
  </si>
  <si>
    <t>VERONICA VELA GAETA</t>
  </si>
  <si>
    <t>ENCARGADO DE LA HACIENDA MUNICIPAL</t>
  </si>
  <si>
    <t>AUXILIAR DE OFICIALIA</t>
  </si>
  <si>
    <t>AUXILIAR ADMINISTRATIVO</t>
  </si>
  <si>
    <t>LUIS OCTAVIO SANCHEZ MURO</t>
  </si>
  <si>
    <t>CHOFER DE TRANSPORTE ESCOLAR</t>
  </si>
  <si>
    <t>GUSTAVO ADOLFO CASAS SOLIS</t>
  </si>
  <si>
    <t>CHOFER DE AMBULANCIA A</t>
  </si>
  <si>
    <t>AUXILIAR DE INTENDENCIA A</t>
  </si>
  <si>
    <t>AUXILIAR  DE INTENDENCIA A</t>
  </si>
  <si>
    <t>AUXILIAR DE INTENDENCIA B</t>
  </si>
  <si>
    <t>MIRELLA CASAS DURAN</t>
  </si>
  <si>
    <t>ELECTRICISTA</t>
  </si>
  <si>
    <t>CIRILA FELIX MEDINA</t>
  </si>
  <si>
    <t>VERTEDERO MUNICIPAL</t>
  </si>
  <si>
    <t>FEMC5507069Q6</t>
  </si>
  <si>
    <t>CHOFER B</t>
  </si>
  <si>
    <t>GUILLERMO ORTEGA GALICIA</t>
  </si>
  <si>
    <t>SALVADOR SANCHEZ PEREZ</t>
  </si>
  <si>
    <t>EDUVIGES MUÑOZ LEDEZMA</t>
  </si>
  <si>
    <t>SALVADOR SERAFIN FLORES PRECIADO</t>
  </si>
  <si>
    <t>MAXIMO ORTEGA ORTIZ</t>
  </si>
  <si>
    <t>BARRENDERO PLAZA</t>
  </si>
  <si>
    <t xml:space="preserve">BARRENDERO </t>
  </si>
  <si>
    <t>PARQUES Y JARDINES</t>
  </si>
  <si>
    <t>LORENZO ANTONIO HARO HUERTA</t>
  </si>
  <si>
    <t>JARDINERO A</t>
  </si>
  <si>
    <t>SAMUEL LUJANO SANCHEZ</t>
  </si>
  <si>
    <t>ENCARGADA DE PARQUE AVIACION</t>
  </si>
  <si>
    <t>JOSE LUIS FELIX AVILA</t>
  </si>
  <si>
    <t>ENCARGADO DE PARQUE ESTANCO</t>
  </si>
  <si>
    <t>JARDINERO B</t>
  </si>
  <si>
    <t>MERCADO MUNICIPAL</t>
  </si>
  <si>
    <t>J GUADALUPE MOJARRO PEREZ</t>
  </si>
  <si>
    <t>VELADOR DEL MERCADO</t>
  </si>
  <si>
    <t xml:space="preserve">OFICIALIA DE REGISTRO CIVIL </t>
  </si>
  <si>
    <t>OFICIAL DEL  REGISTRO CIVIL</t>
  </si>
  <si>
    <t>LILIANA CRISTAL CARDONA RAYGOZA</t>
  </si>
  <si>
    <t>HACIENDA MUNICIPAL</t>
  </si>
  <si>
    <t>FILEMON SANCHEZ MIRAMONTES</t>
  </si>
  <si>
    <t>FUNC. ENC. DE LA HACIENDA MUNICIPAL</t>
  </si>
  <si>
    <t>SAMF731026J63</t>
  </si>
  <si>
    <t>ENCARGADA DE EGRESOS</t>
  </si>
  <si>
    <t>CRISTINA JARA MENDOZA</t>
  </si>
  <si>
    <t>SECRETARIA DE EGRESOS</t>
  </si>
  <si>
    <t>YEXENIA BAÑUELOS SANCHEZ</t>
  </si>
  <si>
    <t>SECRETARIA DE INGRESOS</t>
  </si>
  <si>
    <t>BASY9510069A6</t>
  </si>
  <si>
    <t>CATASTRO</t>
  </si>
  <si>
    <t>CARLOS GREGORIO HUIZAR PINEDO</t>
  </si>
  <si>
    <t>JEFE DE DEPARTAMENTO</t>
  </si>
  <si>
    <t>JACQUELINE GONZALEZ VARGAS</t>
  </si>
  <si>
    <t>AGUA POTABLE Y ALCANTARILLADO</t>
  </si>
  <si>
    <t>ADMINISTRADOR</t>
  </si>
  <si>
    <t>JAIME BRECEDA VAZQUEZ</t>
  </si>
  <si>
    <t>NORMA GARCIA CANELA</t>
  </si>
  <si>
    <t>BOMBERO A</t>
  </si>
  <si>
    <t>BOMBERO B</t>
  </si>
  <si>
    <t>ANTONIO CARDENAS VALDES</t>
  </si>
  <si>
    <t>BOMBERO C</t>
  </si>
  <si>
    <t>SAVA510117GH0</t>
  </si>
  <si>
    <t>RUBEN GARCIA CABELLO</t>
  </si>
  <si>
    <t>LORENZO ANTONIO VIRAMONTES LEDEZMA</t>
  </si>
  <si>
    <t>CHOFER DE PIPA B</t>
  </si>
  <si>
    <t>PLANTA TRATADORA DE AGUAS RESIDUALES</t>
  </si>
  <si>
    <t>ENCARGADO</t>
  </si>
  <si>
    <t>LUCIANO CARDONA LOERA</t>
  </si>
  <si>
    <t>CULTURA</t>
  </si>
  <si>
    <t>DIRECTOR</t>
  </si>
  <si>
    <t>MIGUEL BERMUDES ONTIVEROS</t>
  </si>
  <si>
    <t>BEOM630312270</t>
  </si>
  <si>
    <t>MARTIN CARDONA BRECEDA</t>
  </si>
  <si>
    <t>JUAN CARDONA BRECEDA</t>
  </si>
  <si>
    <t>GUILLERMO VALDES CASAS</t>
  </si>
  <si>
    <t>ELISABETH CARLOS TORRES</t>
  </si>
  <si>
    <t>EDGAR ARTURO UREÑA FRAUSTO</t>
  </si>
  <si>
    <t>DINA IVETTE SANCHEZ SANCHEZ</t>
  </si>
  <si>
    <t>INSTITUTO DE LA MUJER</t>
  </si>
  <si>
    <t>MARIA ALEGRIA HERNANDEZ</t>
  </si>
  <si>
    <t>OBRAS PUBLICAS</t>
  </si>
  <si>
    <t>ARMANDO RIVERA GALLEGOS</t>
  </si>
  <si>
    <t>AGUSTIN CARDONA VILLAR</t>
  </si>
  <si>
    <t>SUBDIRECTOR</t>
  </si>
  <si>
    <t>OSCAR MANUEL HERNANDEZ BUENO</t>
  </si>
  <si>
    <t>ASESOR TECNICO</t>
  </si>
  <si>
    <t>HEBO690120DX3</t>
  </si>
  <si>
    <t>ALBERTO CASAS SOLIS</t>
  </si>
  <si>
    <t>PERSOANL ADSCRITO</t>
  </si>
  <si>
    <t>OBRAS PÚBLICAS</t>
  </si>
  <si>
    <t>HUMBERTO DEL REAL GONZALEZ</t>
  </si>
  <si>
    <t>AUXILIAR TECNICO</t>
  </si>
  <si>
    <t>CHOFER C</t>
  </si>
  <si>
    <t>FERNANDO OLAGUE NUÑEZ</t>
  </si>
  <si>
    <t>JOEL VARGAS GONZALEZ</t>
  </si>
  <si>
    <t>OPERADOR DE MAQUINARIA PESADA A</t>
  </si>
  <si>
    <t>OPERADOR DE MAQUINARIA PESADA B</t>
  </si>
  <si>
    <t>JOSE CARLOS AVILA LUNA</t>
  </si>
  <si>
    <t xml:space="preserve">AUXILIAR DE OBRAS PUBLICAS </t>
  </si>
  <si>
    <t>COMUNICACIÓN SOCIAL</t>
  </si>
  <si>
    <t>DESARROLLO RURAL</t>
  </si>
  <si>
    <t>JOSE DE JESUS PINEDO SANCHEZ</t>
  </si>
  <si>
    <t>PROMOCION ECONOMICA</t>
  </si>
  <si>
    <t>ERMINIO REYES RIVERA</t>
  </si>
  <si>
    <t>DEPORTE</t>
  </si>
  <si>
    <t>ENTRENADOR</t>
  </si>
  <si>
    <t>ENCARGADO DE UNIDAD DEPORTIVA</t>
  </si>
  <si>
    <t>RASTRO MUNICIPAL</t>
  </si>
  <si>
    <t>INSPECTOR DE RASTRO MUNICIPAL</t>
  </si>
  <si>
    <t>MATANCERO</t>
  </si>
  <si>
    <t>RAFAEL RENE REYES ARELLANO</t>
  </si>
  <si>
    <t>GURDARASTRO Y ENCARGADO DE LIMPIEZA</t>
  </si>
  <si>
    <t>REAR780824</t>
  </si>
  <si>
    <t>ECOLOGIA</t>
  </si>
  <si>
    <t>MARINO QUEZADA HERNANDEZ</t>
  </si>
  <si>
    <t>QUHM450502</t>
  </si>
  <si>
    <t>CEMENTERIO MUNICIPAL</t>
  </si>
  <si>
    <t>JEFE ADMINISTRATIVO</t>
  </si>
  <si>
    <t>CHOFER DE AMBULANCIA B ATZQUELTAN</t>
  </si>
  <si>
    <t>JARDINERO A ATZQUELTAN</t>
  </si>
  <si>
    <t>AGENTE MUNICIPAL ATZQUELTAN</t>
  </si>
  <si>
    <t>OPERADOR DE RADIO DE ATZQUELTAN</t>
  </si>
  <si>
    <t>AUXILIAR DE INTENDENCIA ATZQUELTAN</t>
  </si>
  <si>
    <t>AGENTE MUNICIPAL B GUASIMA</t>
  </si>
  <si>
    <t>OPERADOR DE RADIO B GUASIMA</t>
  </si>
  <si>
    <t>AGENTE MUNICIPAL ISOLTA</t>
  </si>
  <si>
    <t>OPERADOR DE RADIO B ISOLTA</t>
  </si>
  <si>
    <t>AGENTE MUNICIPAL B CIENEGA DE MARQUEZ</t>
  </si>
  <si>
    <t>OPERADOR DE RADIO B CIENEGA DE MARQUEZ</t>
  </si>
  <si>
    <t>ENCARGADO DEL CENTRO COMUNITARIO DE APRENDIZAJE ATZQUELTANAGENTE</t>
  </si>
  <si>
    <t>REMF750610UZA</t>
  </si>
  <si>
    <t>AGENTE MUNICIPAL B VALLES</t>
  </si>
  <si>
    <t>OPERADOR DE RADIO B RANCHO DE EN MEDIO</t>
  </si>
  <si>
    <t>OPERADOR DE RADIO DE CARRETONES</t>
  </si>
  <si>
    <t>ENLACE GUACIMA</t>
  </si>
  <si>
    <t>ENLACE IZOLTA</t>
  </si>
  <si>
    <t>ENCARGADO DE DEPORTES ATZQUELTAN</t>
  </si>
  <si>
    <t>CHOFER ATZQUELTAN</t>
  </si>
  <si>
    <t>SECRETARIA ATZQUELTAN</t>
  </si>
  <si>
    <t>SALVADOR PINEDO GONZALEZ</t>
  </si>
  <si>
    <t>BERNARDO PINEDO GONZALEZ</t>
  </si>
  <si>
    <t>JUBILADOS</t>
  </si>
  <si>
    <t>SEGURIDAD PUBLICA</t>
  </si>
  <si>
    <t>SEGURIDAD PÚBLICA</t>
  </si>
  <si>
    <t>FERNANDO GUTIERREZ GONZALEZ</t>
  </si>
  <si>
    <t>EFRAIN REYES LOPEZ</t>
  </si>
  <si>
    <t>COMANDANTE</t>
  </si>
  <si>
    <t>RELE740701</t>
  </si>
  <si>
    <t>POLICIA  MUNICIPAL</t>
  </si>
  <si>
    <t>JORGE DANIEL ROBLES ROBLES</t>
  </si>
  <si>
    <t>RORJ860420</t>
  </si>
  <si>
    <t>MARGARITA FLORES RAMOS</t>
  </si>
  <si>
    <t>FORM681017</t>
  </si>
  <si>
    <t>FRANCISCO DANIEL SANCHEZ RAMOS</t>
  </si>
  <si>
    <t>SARF741123</t>
  </si>
  <si>
    <t>HORACIO RAFAEL CANELA VELA</t>
  </si>
  <si>
    <t>CAVH861231</t>
  </si>
  <si>
    <t>JAIME MENDOZA</t>
  </si>
  <si>
    <t>VACG770625SE0</t>
  </si>
  <si>
    <t>VACR660908</t>
  </si>
  <si>
    <t>FERNANDO CARDENAS ALEGRIA</t>
  </si>
  <si>
    <t>CAAF771216</t>
  </si>
  <si>
    <t>J REFUGIO ALEGRIA HERNANDEZ</t>
  </si>
  <si>
    <t>LUIS MIGUEL ALCAZAR DEL REAL</t>
  </si>
  <si>
    <t>JAIME GONZALEZ TORRES</t>
  </si>
  <si>
    <t>RAUL VAZQUEZ SANCHEZ</t>
  </si>
  <si>
    <t>GOTJ8312285S7</t>
  </si>
  <si>
    <t>VASR730313TI3</t>
  </si>
  <si>
    <t>ENLACE CERRO DE EN MEDIO</t>
  </si>
  <si>
    <t>PIGB901121MN7</t>
  </si>
  <si>
    <t>CARINA JEANETE CARLOS TORRES</t>
  </si>
  <si>
    <t>CATC860604EB6</t>
  </si>
  <si>
    <t>RAMIRO ANTONIO VALDES VALDES</t>
  </si>
  <si>
    <t>CHOFER MUNICIPAL A</t>
  </si>
  <si>
    <t>CHOFER MUNICIPAL B</t>
  </si>
  <si>
    <t xml:space="preserve">CHOFER </t>
  </si>
  <si>
    <t>DAGOBERTO UREÑA SANCHEZ</t>
  </si>
  <si>
    <t>PROFESOR DE MUSICA MARIACHI</t>
  </si>
  <si>
    <t>PROFESOR DE PINTURA Y DIBUJO</t>
  </si>
  <si>
    <t>UESD480825N5A</t>
  </si>
  <si>
    <t>REGH740904N93</t>
  </si>
  <si>
    <t>CASA681013H70</t>
  </si>
  <si>
    <t>CONVENIO HPM06/2017</t>
  </si>
  <si>
    <t>HUMBERTO RIVERA GALLEGOS</t>
  </si>
  <si>
    <t>RIGU911226TY7</t>
  </si>
  <si>
    <t>HECTOR MANUEL MOJARRO VALDEZ</t>
  </si>
  <si>
    <t>MOVH980521LU8</t>
  </si>
  <si>
    <t>SERGIO ALEJANDRO BURROLA SOLORZANO</t>
  </si>
  <si>
    <t>BUSS950213</t>
  </si>
  <si>
    <t>MANUEL CLAUDIO VALDEZ PINEDO</t>
  </si>
  <si>
    <t>VAPM7602076P2</t>
  </si>
  <si>
    <t>OFELIA DURAN HERNANDEZ</t>
  </si>
  <si>
    <t>DUHO900712NK9</t>
  </si>
  <si>
    <t>DESARROLLO SOCIAL</t>
  </si>
  <si>
    <t>TRANSPARENCIA</t>
  </si>
  <si>
    <t>TITULAR</t>
  </si>
  <si>
    <t>PIGH751110</t>
  </si>
  <si>
    <t>MIRIAM PATRICIA MELGAREJO DE LUNA</t>
  </si>
  <si>
    <t>LUIS MANUEL FLORES CONCHAS</t>
  </si>
  <si>
    <t>FOCL980418</t>
  </si>
  <si>
    <t>CECILIO MARTINEZ RIOS</t>
  </si>
  <si>
    <t>MARC431130</t>
  </si>
  <si>
    <t>CARLOS JAVIER SANCHEZ GARCIA</t>
  </si>
  <si>
    <t>SAGC8511147AA</t>
  </si>
  <si>
    <t>EIEE780203PK3</t>
  </si>
  <si>
    <t>ADOLFO FLORES SANCHEZ</t>
  </si>
  <si>
    <t>FOSA</t>
  </si>
  <si>
    <t>PAGUE A LEONOR PINEDO GLEZ HASTA 2DA QUINCENA JUNIO</t>
  </si>
  <si>
    <t>se pago doble una quincena</t>
  </si>
  <si>
    <t>09/08/2018 SE PAGO TODO JULIO A LEONOR GLEZ</t>
  </si>
  <si>
    <t>PAGUE  2DA QUINCENA DE SEPTIEMBRE DE 2018</t>
  </si>
  <si>
    <t>PAGADO HASTA LA 1RA QUINCENA DE AGOSTO 2018</t>
  </si>
  <si>
    <t>PAGADO HASTA 1RA QUINCENA DE SEPTIEMBRE 2018</t>
  </si>
  <si>
    <t>PAGADA LA 1RA QUINCENA DE SEPT 2018</t>
  </si>
  <si>
    <t>24/09/2018 se le pago 3 quincenas $3,142.00 el total de la administracion</t>
  </si>
  <si>
    <t>se pago 2da. Quincena de septiembre el dia 24/09/2018</t>
  </si>
  <si>
    <t>PEDRO VALDES CHICO</t>
  </si>
  <si>
    <t>PAGADO HASTA EL 30 DE SEPTIEMBRE DE 2018</t>
  </si>
  <si>
    <t>ISAI BALTAZAR JARA</t>
  </si>
  <si>
    <t>BAJI911009AQ1</t>
  </si>
  <si>
    <t>VICTORINA PINEDO MARTINEZ</t>
  </si>
  <si>
    <t>PATRICIA ARACELI ROSALES OROZCO</t>
  </si>
  <si>
    <t>MARCELA ALEJANDRA VALDES ALVAREZ</t>
  </si>
  <si>
    <t>MOISES REYES BAÑUELOS</t>
  </si>
  <si>
    <t>GUICELA SANCHEZ RAMIREZ</t>
  </si>
  <si>
    <t>MIGUEL GARCIA GONZALEZ</t>
  </si>
  <si>
    <t>SILVIA CRISTINA HUIZAR PEREZ</t>
  </si>
  <si>
    <t>MARIA EUSEBIA HUERTA PINEDO</t>
  </si>
  <si>
    <t>PIMV5211215G3</t>
  </si>
  <si>
    <t>VAAM9112144F8</t>
  </si>
  <si>
    <t>KARINA JANETH CARDENAS RAYGOZA</t>
  </si>
  <si>
    <t>JAVIER GAMBOA CARDONA</t>
  </si>
  <si>
    <t xml:space="preserve">JUAN MANUEL MORA ONTIVEROS </t>
  </si>
  <si>
    <t>JOSE RIGOBERTO JARA PINEDO</t>
  </si>
  <si>
    <t>EDGAR MARTIN MARTINEZ GAMBOA</t>
  </si>
  <si>
    <t>ELVA GAMBOA RAMOS</t>
  </si>
  <si>
    <t>GACJ940225MQA</t>
  </si>
  <si>
    <t>ALVARO MUÑOZ DE LUNA</t>
  </si>
  <si>
    <t>JOSE ELISANDRO ESPINOZA ESPINOZA</t>
  </si>
  <si>
    <t>ERNESTO ALONSO DEL REAL GUTIERREZ</t>
  </si>
  <si>
    <t xml:space="preserve">REGE860416UM8
</t>
  </si>
  <si>
    <t>KEVIN ARIEL GAMBOA ESCATEL</t>
  </si>
  <si>
    <t>GAEK960814CB8</t>
  </si>
  <si>
    <t xml:space="preserve">ANA PATRICIA DEL REAL BUGARÍN </t>
  </si>
  <si>
    <t>REBA961001SZ4</t>
  </si>
  <si>
    <t>LORENA MARTÍNEZ ROSALES</t>
  </si>
  <si>
    <t>MARL911029D22</t>
  </si>
  <si>
    <t>RODOLFO CASAS ALCÁZAR</t>
  </si>
  <si>
    <t xml:space="preserve">ADALBERTO MURILLO DÍAZ </t>
  </si>
  <si>
    <t>MUDA960324KX8</t>
  </si>
  <si>
    <t>LIVIER RODRÍGUEZ MEDINA</t>
  </si>
  <si>
    <t>ROML880618SQ8</t>
  </si>
  <si>
    <t>LORENA QUIROZ</t>
  </si>
  <si>
    <t>QULX7909229E6</t>
  </si>
  <si>
    <t xml:space="preserve">ORLANDO SANCHÉZ RAMOS </t>
  </si>
  <si>
    <t>JUAN DANIEL SANCHÉZ VALDIVIA</t>
  </si>
  <si>
    <t>SARO950212FR7</t>
  </si>
  <si>
    <t>SAVJ001114</t>
  </si>
  <si>
    <t>ALEJANDRA UREÑA CAMACHO</t>
  </si>
  <si>
    <t>MARÍA ANGELES GARCÍA VALDÉS</t>
  </si>
  <si>
    <t>GAVA591118EQ2</t>
  </si>
  <si>
    <t>VERONICA CARLOS GUTIÉRRES</t>
  </si>
  <si>
    <t>CAGV880208A32</t>
  </si>
  <si>
    <t>RUBICELA SOLÍS CONCHAS</t>
  </si>
  <si>
    <t>SOCR940417BUA</t>
  </si>
  <si>
    <t>VICTOR MANUEL VALENZUELA ARELLANO</t>
  </si>
  <si>
    <t>VAAV990610C11</t>
  </si>
  <si>
    <t xml:space="preserve">JUAN FRANCISCO GUARDADO HUIZAR </t>
  </si>
  <si>
    <t xml:space="preserve">GUHJ9306244Q9
</t>
  </si>
  <si>
    <t>COMANDANTE A PARTIR DEL 16 DE OCT</t>
  </si>
  <si>
    <t>ROOP740820EA5</t>
  </si>
  <si>
    <t>REBM820628GIA</t>
  </si>
  <si>
    <t>SARG600424580</t>
  </si>
  <si>
    <t>GAGM8904033A2</t>
  </si>
  <si>
    <t>MOOJ790815GB2</t>
  </si>
  <si>
    <t>ENCARGADO DEL PARQUE VEHICULAR</t>
  </si>
  <si>
    <t>AUXILIAR DEL PARQUE VEHICULAR</t>
  </si>
  <si>
    <t>JAPR570117CD9</t>
  </si>
  <si>
    <t>GREGORIO DELGADO PEÑA</t>
  </si>
  <si>
    <t>DEPGG30509IN7</t>
  </si>
  <si>
    <t>MONICA VALDEZ</t>
  </si>
  <si>
    <t>HECTOR TORRES</t>
  </si>
  <si>
    <t>CONVENIO HPM08/2018</t>
  </si>
  <si>
    <t>JUVENTINO DE LA CRUZ CARRILLO</t>
  </si>
  <si>
    <t>ENLACE VALLES</t>
  </si>
  <si>
    <t>HUPS840308UF6</t>
  </si>
  <si>
    <t>LOBH781227</t>
  </si>
  <si>
    <t>HERMILA LOERA BRIONES</t>
  </si>
  <si>
    <t>JOSÈ ALBERTO PLATA INOSTROS</t>
  </si>
  <si>
    <t>PAIA981023F63</t>
  </si>
  <si>
    <t>HUQS991026RD1</t>
  </si>
  <si>
    <t>CRISTIAN ALEXANDRO QUINTERO GARCÍA</t>
  </si>
  <si>
    <t>QUGC900209BT2</t>
  </si>
  <si>
    <t>MARIA GUADALUPE TORRES PINEDO</t>
  </si>
  <si>
    <t>TOPG691008</t>
  </si>
  <si>
    <t>PAGO HASTA LA 1RA QUINCENA DE OCTUBRE DE 2018</t>
  </si>
  <si>
    <t>JORGE CHICO GONZALEZ</t>
  </si>
  <si>
    <t>J. GUADALUPE JAVIER FLORES MARTÍNEZ</t>
  </si>
  <si>
    <t>FOMG960921KY8</t>
  </si>
  <si>
    <t>PERLA JAZMIN ORTEGA GALICIA</t>
  </si>
  <si>
    <t>OEGP901115E85</t>
  </si>
  <si>
    <t>LUIS MIGUEL LÓPEZ BELTRÁN</t>
  </si>
  <si>
    <t>LOBL960526BK7</t>
  </si>
  <si>
    <t xml:space="preserve">JOSE DE JESUS GARCIA GONZALEZ </t>
  </si>
  <si>
    <t>GAGJ630901BW6</t>
  </si>
  <si>
    <t>JOSÉ GUADALUPE ESCOBEDO RAMOS</t>
  </si>
  <si>
    <t xml:space="preserve">MODESTA BAÑUELOS MACIAS </t>
  </si>
  <si>
    <t xml:space="preserve">JUANA MARQUEZ HERNANDEZ </t>
  </si>
  <si>
    <t>MARIA ELVIA GONZALEZ DE LA CRUZ</t>
  </si>
  <si>
    <t>ROBERTINA REYES BAÑUELOS</t>
  </si>
  <si>
    <t>EORG840529216</t>
  </si>
  <si>
    <t>BAMM810309JP0</t>
  </si>
  <si>
    <t>MAHJ6504046H2</t>
  </si>
  <si>
    <t>HORTENCIA MARQUEZ ROJAS</t>
  </si>
  <si>
    <t>GOCE6504046H2</t>
  </si>
  <si>
    <t>REBR831218CM1</t>
  </si>
  <si>
    <t>MARH670814L90</t>
  </si>
  <si>
    <t>REBV970313LR1</t>
  </si>
  <si>
    <t>ENRIQUE MARQUEZ MARQUEZ</t>
  </si>
  <si>
    <t>MAMX910322</t>
  </si>
  <si>
    <t>ROSA JANETH REYES MARQUEZ</t>
  </si>
  <si>
    <t>ENLACE SAN ANTONIO</t>
  </si>
  <si>
    <t>ANGELICA GARCIA GONZALEZ</t>
  </si>
  <si>
    <t>GAGA931003TI4</t>
  </si>
  <si>
    <t>CUCJ9303154F5</t>
  </si>
  <si>
    <t>CLAUDIO CESAR ESCOBEDO GARCIA</t>
  </si>
  <si>
    <t>EOGC980604N60</t>
  </si>
  <si>
    <t>ALVARO MARQUEZ GARCIA</t>
  </si>
  <si>
    <t>MAGA861226QT5</t>
  </si>
  <si>
    <t>ALVARO DE JESUS BAÑUELOS GONZALEZ</t>
  </si>
  <si>
    <t>BAGA920324UVA</t>
  </si>
  <si>
    <t>MAGDA REFUGIO GARCIA GARCIA</t>
  </si>
  <si>
    <t>JUAN ANTONIO BAÑUELOS BAÑUELOS</t>
  </si>
  <si>
    <t>SECRETARIO A</t>
  </si>
  <si>
    <t>GAGM980704TW6</t>
  </si>
  <si>
    <t>AMBAR HERRERA BAÑUELOS</t>
  </si>
  <si>
    <t>ABRAHAM PEREZ BAÑUELOS</t>
  </si>
  <si>
    <t>PEBA8803177I8</t>
  </si>
  <si>
    <t>PIGS721115</t>
  </si>
  <si>
    <t>MARTIN OCTAVIO FLORES QUINTANILLA</t>
  </si>
  <si>
    <t>SANTOS ERNESTO HUERTA QUIÑONES</t>
  </si>
  <si>
    <t>FOQM6303224I3</t>
  </si>
  <si>
    <t>ADAN BAUNELOS HERRERA</t>
  </si>
  <si>
    <t>BAHA970901000</t>
  </si>
  <si>
    <t>NICOLAS BOBADILLA INOSTROS</t>
  </si>
  <si>
    <t>BOIN8708225Y5</t>
  </si>
  <si>
    <t>URIEL GUTIERREZ SIGALA</t>
  </si>
  <si>
    <t>J. GUADALUPE GUTIERREZ GANDARA</t>
  </si>
  <si>
    <t>PERIODO: DEL 16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</si>
</sst>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2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333333"/>
      <name val="Verdana"/>
      <family val="2"/>
    </font>
    <font>
      <sz val="10"/>
      <color rgb="FF474747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medium">
        <color rgb="FFE0E0E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2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64" fontId="4" fillId="0" borderId="1" xfId="0" applyNumberFormat="1" applyFont="1" applyBorder="1"/>
    <xf numFmtId="16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/>
    <xf numFmtId="0" fontId="5" fillId="0" borderId="1" xfId="0" applyFont="1" applyBorder="1"/>
    <xf numFmtId="164" fontId="5" fillId="0" borderId="0" xfId="0" applyNumberFormat="1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0" xfId="0" applyFont="1" applyAlignment="1">
      <alignment wrapText="1"/>
    </xf>
    <xf numFmtId="44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4" fontId="0" fillId="0" borderId="0" xfId="0" applyNumberFormat="1"/>
    <xf numFmtId="164" fontId="5" fillId="0" borderId="1" xfId="0" applyNumberFormat="1" applyFont="1" applyBorder="1"/>
    <xf numFmtId="44" fontId="5" fillId="0" borderId="1" xfId="1" applyFont="1" applyFill="1" applyBorder="1" applyAlignment="1">
      <alignment vertical="center"/>
    </xf>
    <xf numFmtId="4" fontId="9" fillId="0" borderId="0" xfId="0" applyNumberFormat="1" applyFont="1" applyFill="1" applyBorder="1"/>
    <xf numFmtId="0" fontId="9" fillId="0" borderId="0" xfId="0" applyFont="1" applyFill="1" applyBorder="1"/>
    <xf numFmtId="4" fontId="0" fillId="0" borderId="0" xfId="0" applyNumberFormat="1" applyFill="1" applyBorder="1"/>
    <xf numFmtId="0" fontId="0" fillId="0" borderId="0" xfId="0" applyFill="1" applyBorder="1"/>
    <xf numFmtId="4" fontId="3" fillId="0" borderId="0" xfId="0" applyNumberFormat="1" applyFont="1" applyFill="1" applyBorder="1"/>
    <xf numFmtId="44" fontId="0" fillId="0" borderId="0" xfId="0" applyNumberFormat="1" applyFill="1" applyBorder="1"/>
    <xf numFmtId="0" fontId="0" fillId="0" borderId="1" xfId="0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4" fontId="0" fillId="0" borderId="0" xfId="0" applyNumberFormat="1"/>
    <xf numFmtId="4" fontId="5" fillId="0" borderId="0" xfId="0" applyNumberFormat="1" applyFont="1" applyFill="1" applyBorder="1"/>
    <xf numFmtId="4" fontId="0" fillId="0" borderId="0" xfId="0" applyNumberFormat="1" applyFill="1"/>
    <xf numFmtId="0" fontId="0" fillId="0" borderId="0" xfId="0" applyFill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4" fillId="0" borderId="3" xfId="0" applyNumberFormat="1" applyFont="1" applyBorder="1"/>
    <xf numFmtId="164" fontId="3" fillId="0" borderId="3" xfId="0" applyNumberFormat="1" applyFont="1" applyBorder="1" applyAlignment="1">
      <alignment vertical="center"/>
    </xf>
    <xf numFmtId="4" fontId="5" fillId="0" borderId="0" xfId="0" applyNumberFormat="1" applyFont="1"/>
    <xf numFmtId="4" fontId="0" fillId="0" borderId="1" xfId="0" applyNumberFormat="1" applyBorder="1"/>
    <xf numFmtId="164" fontId="4" fillId="0" borderId="3" xfId="0" applyNumberFormat="1" applyFont="1" applyFill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5" fillId="0" borderId="1" xfId="0" applyFont="1" applyFill="1" applyBorder="1"/>
    <xf numFmtId="164" fontId="6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/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/>
    <xf numFmtId="4" fontId="3" fillId="0" borderId="0" xfId="0" applyNumberFormat="1" applyFont="1"/>
    <xf numFmtId="4" fontId="0" fillId="0" borderId="0" xfId="0" applyNumberFormat="1" applyBorder="1"/>
    <xf numFmtId="4" fontId="0" fillId="0" borderId="1" xfId="0" applyNumberFormat="1" applyBorder="1" applyAlignment="1">
      <alignment horizontal="right" vertical="top"/>
    </xf>
    <xf numFmtId="164" fontId="5" fillId="0" borderId="0" xfId="0" applyNumberFormat="1" applyFont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Fill="1" applyBorder="1"/>
    <xf numFmtId="0" fontId="9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16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164" fontId="5" fillId="0" borderId="4" xfId="0" applyNumberFormat="1" applyFont="1" applyBorder="1"/>
    <xf numFmtId="164" fontId="5" fillId="0" borderId="4" xfId="0" applyNumberFormat="1" applyFont="1" applyFill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horizontal="right" vertical="top"/>
    </xf>
    <xf numFmtId="0" fontId="0" fillId="0" borderId="4" xfId="0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2" fontId="5" fillId="0" borderId="1" xfId="0" applyNumberFormat="1" applyFont="1" applyBorder="1"/>
    <xf numFmtId="2" fontId="5" fillId="0" borderId="0" xfId="0" applyNumberFormat="1" applyFont="1"/>
    <xf numFmtId="164" fontId="0" fillId="0" borderId="4" xfId="0" applyNumberFormat="1" applyFill="1" applyBorder="1"/>
    <xf numFmtId="4" fontId="3" fillId="0" borderId="0" xfId="0" applyNumberFormat="1" applyFont="1" applyBorder="1"/>
    <xf numFmtId="4" fontId="9" fillId="0" borderId="0" xfId="0" applyNumberFormat="1" applyFont="1"/>
    <xf numFmtId="0" fontId="9" fillId="0" borderId="0" xfId="0" applyFont="1"/>
    <xf numFmtId="164" fontId="0" fillId="0" borderId="1" xfId="0" applyNumberFormat="1" applyBorder="1" applyAlignment="1">
      <alignment vertical="center"/>
    </xf>
    <xf numFmtId="4" fontId="9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12" fillId="0" borderId="0" xfId="0" applyNumberFormat="1" applyFont="1" applyFill="1" applyBorder="1"/>
    <xf numFmtId="0" fontId="0" fillId="0" borderId="0" xfId="0" applyAlignment="1"/>
    <xf numFmtId="164" fontId="10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/>
    <xf numFmtId="14" fontId="0" fillId="0" borderId="0" xfId="0" applyNumberFormat="1"/>
    <xf numFmtId="44" fontId="5" fillId="0" borderId="1" xfId="0" applyNumberFormat="1" applyFont="1" applyBorder="1" applyAlignment="1">
      <alignment vertical="center"/>
    </xf>
    <xf numFmtId="164" fontId="4" fillId="0" borderId="3" xfId="0" applyNumberFormat="1" applyFont="1" applyFill="1" applyBorder="1"/>
    <xf numFmtId="164" fontId="5" fillId="0" borderId="1" xfId="0" applyNumberFormat="1" applyFont="1" applyFill="1" applyBorder="1"/>
    <xf numFmtId="0" fontId="5" fillId="0" borderId="0" xfId="0" applyFont="1" applyAlignment="1">
      <alignment horizontal="center"/>
    </xf>
    <xf numFmtId="4" fontId="4" fillId="0" borderId="0" xfId="0" applyNumberFormat="1" applyFont="1"/>
    <xf numFmtId="4" fontId="5" fillId="0" borderId="0" xfId="0" applyNumberFormat="1" applyFont="1" applyFill="1"/>
    <xf numFmtId="14" fontId="5" fillId="0" borderId="0" xfId="0" applyNumberFormat="1" applyFont="1"/>
    <xf numFmtId="0" fontId="0" fillId="2" borderId="0" xfId="0" applyFill="1"/>
    <xf numFmtId="14" fontId="0" fillId="2" borderId="0" xfId="0" applyNumberFormat="1" applyFill="1"/>
    <xf numFmtId="164" fontId="18" fillId="0" borderId="0" xfId="0" applyNumberFormat="1" applyFont="1" applyAlignment="1">
      <alignment horizontal="right"/>
    </xf>
    <xf numFmtId="164" fontId="3" fillId="0" borderId="12" xfId="0" applyNumberFormat="1" applyFont="1" applyFill="1" applyBorder="1" applyAlignment="1">
      <alignment horizontal="right" vertical="center"/>
    </xf>
    <xf numFmtId="0" fontId="3" fillId="2" borderId="0" xfId="0" applyFont="1" applyFill="1"/>
    <xf numFmtId="164" fontId="5" fillId="4" borderId="4" xfId="0" applyNumberFormat="1" applyFont="1" applyFill="1" applyBorder="1" applyAlignment="1">
      <alignment vertical="center"/>
    </xf>
    <xf numFmtId="4" fontId="11" fillId="0" borderId="1" xfId="0" applyNumberFormat="1" applyFont="1" applyBorder="1"/>
    <xf numFmtId="0" fontId="5" fillId="2" borderId="4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2" fontId="19" fillId="0" borderId="9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4" fontId="0" fillId="0" borderId="1" xfId="0" applyNumberFormat="1" applyFill="1" applyBorder="1"/>
    <xf numFmtId="0" fontId="0" fillId="4" borderId="0" xfId="0" applyFill="1"/>
    <xf numFmtId="14" fontId="0" fillId="4" borderId="0" xfId="0" applyNumberFormat="1" applyFill="1"/>
    <xf numFmtId="0" fontId="12" fillId="4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44" fontId="0" fillId="5" borderId="1" xfId="1" applyFont="1" applyFill="1" applyBorder="1" applyAlignment="1">
      <alignment vertical="center"/>
    </xf>
    <xf numFmtId="164" fontId="5" fillId="0" borderId="0" xfId="0" applyNumberFormat="1" applyFont="1" applyBorder="1"/>
    <xf numFmtId="164" fontId="4" fillId="0" borderId="13" xfId="0" applyNumberFormat="1" applyFont="1" applyBorder="1"/>
    <xf numFmtId="0" fontId="20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9" fillId="0" borderId="10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164" fontId="5" fillId="0" borderId="4" xfId="0" applyNumberFormat="1" applyFont="1" applyFill="1" applyBorder="1"/>
    <xf numFmtId="4" fontId="4" fillId="0" borderId="0" xfId="0" applyNumberFormat="1" applyFont="1" applyFill="1"/>
    <xf numFmtId="2" fontId="5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64" fontId="5" fillId="6" borderId="4" xfId="0" applyNumberFormat="1" applyFont="1" applyFill="1" applyBorder="1" applyAlignment="1">
      <alignment vertical="center"/>
    </xf>
    <xf numFmtId="0" fontId="16" fillId="3" borderId="14" xfId="0" applyFont="1" applyFill="1" applyBorder="1" applyAlignment="1">
      <alignment horizontal="center" vertical="center" wrapText="1"/>
    </xf>
    <xf numFmtId="0" fontId="21" fillId="0" borderId="0" xfId="0" applyFont="1" applyFill="1"/>
    <xf numFmtId="164" fontId="21" fillId="0" borderId="0" xfId="0" applyNumberFormat="1" applyFont="1" applyFill="1"/>
    <xf numFmtId="4" fontId="21" fillId="0" borderId="0" xfId="0" applyNumberFormat="1" applyFont="1" applyFill="1"/>
    <xf numFmtId="4" fontId="22" fillId="0" borderId="0" xfId="0" applyNumberFormat="1" applyFont="1" applyFill="1"/>
    <xf numFmtId="164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0" fillId="0" borderId="0" xfId="0" applyNumberFormat="1" applyFill="1"/>
    <xf numFmtId="0" fontId="5" fillId="0" borderId="4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" fontId="0" fillId="0" borderId="2" xfId="0" applyNumberFormat="1" applyBorder="1" applyAlignment="1"/>
    <xf numFmtId="0" fontId="0" fillId="0" borderId="2" xfId="0" applyBorder="1" applyAlignment="1"/>
    <xf numFmtId="0" fontId="0" fillId="0" borderId="0" xfId="0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48"/>
  <sheetViews>
    <sheetView tabSelected="1" workbookViewId="0">
      <selection activeCell="F9" sqref="F9"/>
    </sheetView>
  </sheetViews>
  <sheetFormatPr baseColWidth="10" defaultColWidth="11.42578125" defaultRowHeight="15" x14ac:dyDescent="0.25"/>
  <cols>
    <col min="1" max="1" width="6" customWidth="1"/>
    <col min="2" max="2" width="17.85546875" customWidth="1"/>
    <col min="3" max="3" width="31" customWidth="1"/>
    <col min="4" max="4" width="10.28515625" customWidth="1"/>
    <col min="5" max="5" width="17.5703125" customWidth="1"/>
    <col min="6" max="6" width="13.28515625" customWidth="1"/>
    <col min="7" max="7" width="15.140625" customWidth="1"/>
    <col min="8" max="8" width="11.5703125" bestFit="1" customWidth="1"/>
    <col min="9" max="9" width="11.28515625" customWidth="1"/>
    <col min="10" max="10" width="12.28515625" customWidth="1"/>
    <col min="11" max="11" width="45" customWidth="1"/>
    <col min="12" max="12" width="11.5703125" bestFit="1" customWidth="1"/>
  </cols>
  <sheetData>
    <row r="1" spans="1:12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2" ht="15.75" x14ac:dyDescent="0.25">
      <c r="A2" s="175" t="s">
        <v>438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19.5" customHeight="1" thickBot="1" x14ac:dyDescent="0.3">
      <c r="A4" s="177" t="s">
        <v>61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39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372</v>
      </c>
      <c r="J5" s="82" t="s">
        <v>68</v>
      </c>
      <c r="K5" s="84" t="s">
        <v>69</v>
      </c>
    </row>
    <row r="6" spans="1:12" ht="30" customHeight="1" x14ac:dyDescent="0.25">
      <c r="A6" s="15">
        <v>1</v>
      </c>
      <c r="B6" s="127" t="s">
        <v>70</v>
      </c>
      <c r="C6" s="17" t="s">
        <v>55</v>
      </c>
      <c r="D6" s="128" t="s">
        <v>70</v>
      </c>
      <c r="E6" s="129" t="s">
        <v>71</v>
      </c>
      <c r="F6" s="90">
        <v>20278.974750000001</v>
      </c>
      <c r="G6" s="90"/>
      <c r="H6" s="90">
        <v>3966.66</v>
      </c>
      <c r="I6" s="90">
        <f>+(F6-H6)*0.1</f>
        <v>1631.2314750000003</v>
      </c>
      <c r="J6" s="90">
        <f>+F6+G6-H6-I6</f>
        <v>14681.083275000001</v>
      </c>
      <c r="K6" s="58"/>
      <c r="L6" s="12"/>
    </row>
    <row r="7" spans="1:12" ht="30" customHeight="1" x14ac:dyDescent="0.25">
      <c r="A7" s="15">
        <v>200</v>
      </c>
      <c r="B7" s="127" t="s">
        <v>57</v>
      </c>
      <c r="C7" s="17" t="s">
        <v>308</v>
      </c>
      <c r="D7" s="128" t="s">
        <v>57</v>
      </c>
      <c r="E7" s="130" t="s">
        <v>309</v>
      </c>
      <c r="F7" s="90">
        <v>15117.62</v>
      </c>
      <c r="G7" s="90"/>
      <c r="H7" s="90">
        <v>2659.34</v>
      </c>
      <c r="I7" s="90">
        <f>+(F7-H7)*0.1</f>
        <v>1245.8280000000002</v>
      </c>
      <c r="J7" s="90">
        <f>+F7+G7-H7-I7</f>
        <v>11212.452000000001</v>
      </c>
      <c r="K7" s="58"/>
      <c r="L7" s="12"/>
    </row>
    <row r="8" spans="1:12" ht="30" customHeight="1" x14ac:dyDescent="0.25">
      <c r="A8" s="15">
        <v>201</v>
      </c>
      <c r="B8" s="17" t="s">
        <v>61</v>
      </c>
      <c r="C8" s="17" t="s">
        <v>310</v>
      </c>
      <c r="D8" s="15" t="s">
        <v>72</v>
      </c>
      <c r="E8" s="15" t="s">
        <v>318</v>
      </c>
      <c r="F8" s="19">
        <v>6405.8532500000001</v>
      </c>
      <c r="G8" s="90"/>
      <c r="H8" s="19">
        <v>730.12</v>
      </c>
      <c r="I8" s="90">
        <f t="shared" ref="I8:I12" si="0">+(F8-H8)*0.1</f>
        <v>567.57332500000007</v>
      </c>
      <c r="J8" s="90">
        <f t="shared" ref="J8:J16" si="1">+F8+G8-H8-I8</f>
        <v>5108.1599249999999</v>
      </c>
      <c r="K8" s="58"/>
      <c r="L8" s="12"/>
    </row>
    <row r="9" spans="1:12" ht="30" customHeight="1" x14ac:dyDescent="0.25">
      <c r="A9" s="15">
        <v>202</v>
      </c>
      <c r="B9" s="17" t="s">
        <v>61</v>
      </c>
      <c r="C9" s="17" t="s">
        <v>311</v>
      </c>
      <c r="D9" s="15" t="s">
        <v>72</v>
      </c>
      <c r="E9" s="15" t="s">
        <v>360</v>
      </c>
      <c r="F9" s="19">
        <v>6405.8532500000001</v>
      </c>
      <c r="G9" s="90"/>
      <c r="H9" s="19">
        <v>730.12</v>
      </c>
      <c r="I9" s="90">
        <f t="shared" si="0"/>
        <v>567.57332500000007</v>
      </c>
      <c r="J9" s="90">
        <f t="shared" si="1"/>
        <v>5108.1599249999999</v>
      </c>
      <c r="K9" s="58"/>
      <c r="L9" s="12"/>
    </row>
    <row r="10" spans="1:12" ht="30" customHeight="1" x14ac:dyDescent="0.25">
      <c r="A10" s="15">
        <v>115</v>
      </c>
      <c r="B10" s="17" t="s">
        <v>61</v>
      </c>
      <c r="C10" s="17" t="s">
        <v>279</v>
      </c>
      <c r="D10" s="15" t="s">
        <v>72</v>
      </c>
      <c r="E10" s="15" t="s">
        <v>280</v>
      </c>
      <c r="F10" s="19">
        <v>6405.8532500000001</v>
      </c>
      <c r="G10" s="90"/>
      <c r="H10" s="19">
        <v>730.12</v>
      </c>
      <c r="I10" s="90">
        <f t="shared" si="0"/>
        <v>567.57332500000007</v>
      </c>
      <c r="J10" s="90">
        <f t="shared" si="1"/>
        <v>5108.1599249999999</v>
      </c>
      <c r="K10" s="58"/>
      <c r="L10" s="12"/>
    </row>
    <row r="11" spans="1:12" ht="30" customHeight="1" x14ac:dyDescent="0.25">
      <c r="A11" s="15">
        <v>203</v>
      </c>
      <c r="B11" s="17" t="s">
        <v>61</v>
      </c>
      <c r="C11" s="17" t="s">
        <v>312</v>
      </c>
      <c r="D11" s="15" t="s">
        <v>72</v>
      </c>
      <c r="E11" s="15" t="s">
        <v>319</v>
      </c>
      <c r="F11" s="19">
        <v>6405.8532500000001</v>
      </c>
      <c r="G11" s="90"/>
      <c r="H11" s="19">
        <v>730.12</v>
      </c>
      <c r="I11" s="90">
        <f t="shared" si="0"/>
        <v>567.57332500000007</v>
      </c>
      <c r="J11" s="90">
        <f t="shared" si="1"/>
        <v>5108.1599249999999</v>
      </c>
      <c r="K11" s="58"/>
      <c r="L11" s="12"/>
    </row>
    <row r="12" spans="1:12" ht="30" customHeight="1" x14ac:dyDescent="0.25">
      <c r="A12" s="15">
        <v>204</v>
      </c>
      <c r="B12" s="17" t="s">
        <v>61</v>
      </c>
      <c r="C12" s="17" t="s">
        <v>313</v>
      </c>
      <c r="D12" s="15" t="s">
        <v>72</v>
      </c>
      <c r="E12" s="15" t="s">
        <v>361</v>
      </c>
      <c r="F12" s="19">
        <v>6405.8532500000001</v>
      </c>
      <c r="G12" s="90"/>
      <c r="H12" s="19">
        <v>730.12</v>
      </c>
      <c r="I12" s="90">
        <f t="shared" si="0"/>
        <v>567.57332500000007</v>
      </c>
      <c r="J12" s="90">
        <f t="shared" si="1"/>
        <v>5108.1599249999999</v>
      </c>
      <c r="K12" s="58"/>
      <c r="L12" s="12"/>
    </row>
    <row r="13" spans="1:12" ht="30" customHeight="1" x14ac:dyDescent="0.25">
      <c r="A13" s="3">
        <v>205</v>
      </c>
      <c r="B13" s="4" t="s">
        <v>61</v>
      </c>
      <c r="C13" s="4" t="s">
        <v>314</v>
      </c>
      <c r="D13" s="3" t="s">
        <v>72</v>
      </c>
      <c r="E13" s="3" t="s">
        <v>362</v>
      </c>
      <c r="F13" s="8">
        <v>6405.8532500000001</v>
      </c>
      <c r="G13" s="90"/>
      <c r="H13" s="8">
        <v>730.12</v>
      </c>
      <c r="I13" s="80"/>
      <c r="J13" s="80">
        <f t="shared" si="1"/>
        <v>5675.7332500000002</v>
      </c>
      <c r="K13" s="58"/>
      <c r="L13" s="12"/>
    </row>
    <row r="14" spans="1:12" ht="30" customHeight="1" x14ac:dyDescent="0.25">
      <c r="A14" s="3">
        <v>206</v>
      </c>
      <c r="B14" s="4" t="s">
        <v>61</v>
      </c>
      <c r="C14" s="4" t="s">
        <v>315</v>
      </c>
      <c r="D14" s="3" t="s">
        <v>72</v>
      </c>
      <c r="E14" s="3" t="s">
        <v>363</v>
      </c>
      <c r="F14" s="8">
        <v>6405.8532500000001</v>
      </c>
      <c r="G14" s="90"/>
      <c r="H14" s="8">
        <v>730.12</v>
      </c>
      <c r="I14" s="80"/>
      <c r="J14" s="80">
        <f t="shared" si="1"/>
        <v>5675.7332500000002</v>
      </c>
      <c r="K14" s="58"/>
      <c r="L14" s="12"/>
    </row>
    <row r="15" spans="1:12" ht="30" customHeight="1" x14ac:dyDescent="0.25">
      <c r="A15" s="3">
        <v>207</v>
      </c>
      <c r="B15" s="4" t="s">
        <v>61</v>
      </c>
      <c r="C15" s="4" t="s">
        <v>316</v>
      </c>
      <c r="D15" s="3" t="s">
        <v>72</v>
      </c>
      <c r="E15" s="3" t="s">
        <v>375</v>
      </c>
      <c r="F15" s="8">
        <v>6405.8532500000001</v>
      </c>
      <c r="G15" s="90"/>
      <c r="H15" s="8">
        <v>730.12</v>
      </c>
      <c r="I15" s="80"/>
      <c r="J15" s="80">
        <f t="shared" si="1"/>
        <v>5675.7332500000002</v>
      </c>
      <c r="K15" s="58"/>
      <c r="L15" s="12"/>
    </row>
    <row r="16" spans="1:12" ht="30" customHeight="1" x14ac:dyDescent="0.25">
      <c r="A16" s="3">
        <v>208</v>
      </c>
      <c r="B16" s="4" t="s">
        <v>61</v>
      </c>
      <c r="C16" s="4" t="s">
        <v>317</v>
      </c>
      <c r="D16" s="3" t="s">
        <v>72</v>
      </c>
      <c r="E16" s="3"/>
      <c r="F16" s="8">
        <v>6405.8532500000001</v>
      </c>
      <c r="G16" s="90"/>
      <c r="H16" s="8">
        <v>730.12</v>
      </c>
      <c r="I16" s="80"/>
      <c r="J16" s="80">
        <f t="shared" si="1"/>
        <v>5675.7332500000002</v>
      </c>
      <c r="K16" s="58"/>
      <c r="L16" s="12"/>
    </row>
    <row r="17" spans="1:11" x14ac:dyDescent="0.25">
      <c r="A17" s="5"/>
      <c r="B17" s="5"/>
      <c r="C17" s="6"/>
      <c r="D17" s="6"/>
      <c r="E17" s="6"/>
      <c r="F17" s="7">
        <f>SUM(F6:F16)</f>
        <v>93049.274000000005</v>
      </c>
      <c r="G17" s="7">
        <f>SUM(G6:G16)</f>
        <v>0</v>
      </c>
      <c r="H17" s="7">
        <f>SUM(H6:H16)</f>
        <v>13197.080000000005</v>
      </c>
      <c r="I17" s="7">
        <f>SUM(I6:I16)</f>
        <v>5714.9261000000015</v>
      </c>
      <c r="J17" s="7">
        <f>SUM(J6:J16)</f>
        <v>74137.267900000006</v>
      </c>
      <c r="K17" s="37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1" x14ac:dyDescent="0.25">
      <c r="H19" s="12"/>
    </row>
    <row r="21" spans="1:11" x14ac:dyDescent="0.25">
      <c r="J21" s="12"/>
    </row>
    <row r="23" spans="1:11" x14ac:dyDescent="0.25">
      <c r="A23" s="178"/>
      <c r="B23" s="178"/>
      <c r="C23" s="178"/>
      <c r="J23" s="178"/>
      <c r="K23" s="178"/>
    </row>
    <row r="24" spans="1:11" x14ac:dyDescent="0.25">
      <c r="A24" s="173" t="s">
        <v>73</v>
      </c>
      <c r="B24" s="173"/>
      <c r="C24" s="173"/>
      <c r="J24" s="173" t="s">
        <v>74</v>
      </c>
      <c r="K24" s="173"/>
    </row>
    <row r="25" spans="1:11" x14ac:dyDescent="0.25">
      <c r="A25" s="173" t="s">
        <v>75</v>
      </c>
      <c r="B25" s="173"/>
      <c r="C25" s="173"/>
      <c r="J25" s="173" t="s">
        <v>76</v>
      </c>
      <c r="K25" s="173"/>
    </row>
    <row r="36" spans="6:7" x14ac:dyDescent="0.25">
      <c r="G36" s="37"/>
    </row>
    <row r="37" spans="6:7" x14ac:dyDescent="0.25">
      <c r="G37" s="37"/>
    </row>
    <row r="38" spans="6:7" x14ac:dyDescent="0.25">
      <c r="G38" s="37"/>
    </row>
    <row r="39" spans="6:7" x14ac:dyDescent="0.25">
      <c r="G39" s="37"/>
    </row>
    <row r="42" spans="6:7" x14ac:dyDescent="0.25">
      <c r="F42" s="37"/>
    </row>
    <row r="43" spans="6:7" x14ac:dyDescent="0.25">
      <c r="F43" s="37"/>
    </row>
    <row r="44" spans="6:7" x14ac:dyDescent="0.25">
      <c r="F44" s="37"/>
    </row>
    <row r="45" spans="6:7" x14ac:dyDescent="0.25">
      <c r="F45" s="37"/>
    </row>
    <row r="46" spans="6:7" x14ac:dyDescent="0.25">
      <c r="F46" s="37"/>
    </row>
    <row r="47" spans="6:7" x14ac:dyDescent="0.25">
      <c r="F47" s="37"/>
    </row>
    <row r="48" spans="6:7" x14ac:dyDescent="0.25">
      <c r="F48" s="37"/>
    </row>
  </sheetData>
  <mergeCells count="10">
    <mergeCell ref="A25:C25"/>
    <mergeCell ref="J25:K25"/>
    <mergeCell ref="A1:K1"/>
    <mergeCell ref="A2:K2"/>
    <mergeCell ref="A3:K3"/>
    <mergeCell ref="A4:K4"/>
    <mergeCell ref="A24:C24"/>
    <mergeCell ref="J24:K24"/>
    <mergeCell ref="A23:C23"/>
    <mergeCell ref="J23:K23"/>
  </mergeCells>
  <printOptions horizontalCentered="1"/>
  <pageMargins left="0.59055118110236227" right="0.39370078740157483" top="0.35433070866141736" bottom="0.35433070866141736" header="0.31496062992125984" footer="0.31496062992125984"/>
  <pageSetup paperSize="5" scale="8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F16" sqref="F16:J16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1.140625" customWidth="1"/>
    <col min="4" max="4" width="24" customWidth="1"/>
    <col min="5" max="5" width="15.7109375" customWidth="1"/>
    <col min="6" max="6" width="11.42578125" customWidth="1"/>
    <col min="7" max="7" width="9.5703125" customWidth="1"/>
    <col min="8" max="9" width="11.28515625" customWidth="1"/>
    <col min="10" max="10" width="12.85546875" customWidth="1"/>
    <col min="11" max="11" width="42.85546875" customWidth="1"/>
  </cols>
  <sheetData>
    <row r="1" spans="1:11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5.75" x14ac:dyDescent="0.25">
      <c r="A2" s="175" t="str">
        <f>+'75-84'!A2:K2</f>
        <v>PERIODO: DEL 16 AL 31 DE DICIEMBRE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1" ht="19.5" customHeight="1" thickBot="1" x14ac:dyDescent="0.3">
      <c r="A4" s="177" t="s">
        <v>178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1" ht="45.7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1" ht="30" customHeight="1" x14ac:dyDescent="0.25">
      <c r="A6" s="128">
        <v>90</v>
      </c>
      <c r="B6" s="139" t="s">
        <v>179</v>
      </c>
      <c r="C6" s="127" t="s">
        <v>180</v>
      </c>
      <c r="D6" s="139" t="s">
        <v>181</v>
      </c>
      <c r="E6" s="156" t="s">
        <v>270</v>
      </c>
      <c r="F6" s="90">
        <v>6382.3743999999997</v>
      </c>
      <c r="G6" s="90"/>
      <c r="H6" s="90">
        <v>725.1</v>
      </c>
      <c r="I6" s="90">
        <f>(F6+G6-H6)*0.1</f>
        <v>565.72744</v>
      </c>
      <c r="J6" s="90">
        <f>+F6+G6-H6-I6</f>
        <v>5091.5469599999997</v>
      </c>
      <c r="K6" s="157"/>
    </row>
    <row r="7" spans="1:11" ht="30" hidden="1" customHeight="1" x14ac:dyDescent="0.25">
      <c r="A7" s="15">
        <v>91</v>
      </c>
      <c r="B7" s="16" t="s">
        <v>179</v>
      </c>
      <c r="C7" s="51"/>
      <c r="D7" s="16" t="s">
        <v>265</v>
      </c>
      <c r="E7" s="51"/>
      <c r="F7" s="19">
        <v>2926.23</v>
      </c>
      <c r="G7" s="90"/>
      <c r="H7" s="19">
        <v>51.62</v>
      </c>
      <c r="I7" s="90">
        <f t="shared" ref="I7:I15" si="0">(F7+G7-H7)*0.1</f>
        <v>287.46100000000001</v>
      </c>
      <c r="J7" s="90">
        <f t="shared" ref="J7:J15" si="1">+F7+G7-H7-I7</f>
        <v>2587.1490000000003</v>
      </c>
      <c r="K7" s="61"/>
    </row>
    <row r="8" spans="1:11" ht="30" customHeight="1" x14ac:dyDescent="0.25">
      <c r="A8" s="15">
        <v>92</v>
      </c>
      <c r="B8" s="16" t="s">
        <v>179</v>
      </c>
      <c r="C8" s="17" t="s">
        <v>183</v>
      </c>
      <c r="D8" s="16" t="s">
        <v>182</v>
      </c>
      <c r="E8" s="17" t="s">
        <v>36</v>
      </c>
      <c r="F8" s="19">
        <v>3811.1235999999999</v>
      </c>
      <c r="G8" s="90"/>
      <c r="H8" s="19">
        <v>293.25</v>
      </c>
      <c r="I8" s="90">
        <f t="shared" si="0"/>
        <v>351.78736000000004</v>
      </c>
      <c r="J8" s="90">
        <f t="shared" si="1"/>
        <v>3166.0862399999996</v>
      </c>
      <c r="K8" s="61"/>
    </row>
    <row r="9" spans="1:11" ht="30" hidden="1" customHeight="1" x14ac:dyDescent="0.25">
      <c r="A9" s="15">
        <v>93</v>
      </c>
      <c r="B9" s="16" t="s">
        <v>179</v>
      </c>
      <c r="C9" s="17" t="s">
        <v>184</v>
      </c>
      <c r="D9" s="16" t="s">
        <v>185</v>
      </c>
      <c r="E9" s="17" t="s">
        <v>52</v>
      </c>
      <c r="F9" s="19">
        <v>4853.2981999999993</v>
      </c>
      <c r="G9" s="90"/>
      <c r="H9" s="19">
        <v>437.11</v>
      </c>
      <c r="I9" s="90">
        <f t="shared" si="0"/>
        <v>441.61881999999997</v>
      </c>
      <c r="J9" s="90">
        <f t="shared" si="1"/>
        <v>3974.5693799999995</v>
      </c>
      <c r="K9" s="61"/>
    </row>
    <row r="10" spans="1:11" ht="30" hidden="1" customHeight="1" x14ac:dyDescent="0.25">
      <c r="A10" s="15">
        <v>95</v>
      </c>
      <c r="B10" s="16" t="s">
        <v>179</v>
      </c>
      <c r="C10" s="17" t="s">
        <v>290</v>
      </c>
      <c r="D10" s="16" t="s">
        <v>185</v>
      </c>
      <c r="E10" s="17" t="s">
        <v>291</v>
      </c>
      <c r="F10" s="19">
        <v>4853.2981999999993</v>
      </c>
      <c r="G10" s="90"/>
      <c r="H10" s="19">
        <v>437.11</v>
      </c>
      <c r="I10" s="90">
        <f t="shared" si="0"/>
        <v>441.61881999999997</v>
      </c>
      <c r="J10" s="90">
        <f t="shared" ref="J10" si="2">+F10+G10-H10-I10</f>
        <v>3974.5693799999995</v>
      </c>
      <c r="K10" s="61"/>
    </row>
    <row r="11" spans="1:11" ht="30" customHeight="1" x14ac:dyDescent="0.25">
      <c r="A11" s="15">
        <v>94</v>
      </c>
      <c r="B11" s="16" t="s">
        <v>179</v>
      </c>
      <c r="C11" s="17" t="s">
        <v>250</v>
      </c>
      <c r="D11" s="16" t="s">
        <v>186</v>
      </c>
      <c r="E11" s="17" t="s">
        <v>251</v>
      </c>
      <c r="F11" s="19">
        <v>4227.42</v>
      </c>
      <c r="G11" s="90"/>
      <c r="H11" s="19">
        <v>338.54</v>
      </c>
      <c r="I11" s="90">
        <f t="shared" si="0"/>
        <v>388.88800000000003</v>
      </c>
      <c r="J11" s="90">
        <f t="shared" si="1"/>
        <v>3499.9920000000002</v>
      </c>
      <c r="K11" s="61"/>
    </row>
    <row r="12" spans="1:11" ht="30" hidden="1" customHeight="1" x14ac:dyDescent="0.25">
      <c r="A12" s="15">
        <v>38</v>
      </c>
      <c r="B12" s="16" t="s">
        <v>179</v>
      </c>
      <c r="C12" s="17" t="s">
        <v>110</v>
      </c>
      <c r="D12" s="16" t="s">
        <v>186</v>
      </c>
      <c r="E12" s="17" t="s">
        <v>35</v>
      </c>
      <c r="F12" s="19">
        <v>4227.42</v>
      </c>
      <c r="G12" s="90"/>
      <c r="H12" s="19">
        <v>338.54</v>
      </c>
      <c r="I12" s="90">
        <f t="shared" si="0"/>
        <v>388.88800000000003</v>
      </c>
      <c r="J12" s="90">
        <f t="shared" si="1"/>
        <v>3499.9920000000002</v>
      </c>
      <c r="K12" s="61"/>
    </row>
    <row r="13" spans="1:11" ht="30" customHeight="1" x14ac:dyDescent="0.25">
      <c r="A13" s="15">
        <v>96</v>
      </c>
      <c r="B13" s="16" t="s">
        <v>179</v>
      </c>
      <c r="C13" s="17" t="s">
        <v>187</v>
      </c>
      <c r="D13" s="16" t="s">
        <v>188</v>
      </c>
      <c r="E13" s="17" t="s">
        <v>9</v>
      </c>
      <c r="F13" s="19">
        <v>2926.23</v>
      </c>
      <c r="G13" s="90"/>
      <c r="H13" s="19">
        <v>51.62</v>
      </c>
      <c r="I13" s="90">
        <f>+(F13-H13)*0.1</f>
        <v>287.46100000000001</v>
      </c>
      <c r="J13" s="90">
        <f>+F13+G13-H13-I13</f>
        <v>2587.1490000000003</v>
      </c>
      <c r="K13" s="112"/>
    </row>
    <row r="14" spans="1:11" ht="30" customHeight="1" x14ac:dyDescent="0.25">
      <c r="A14" s="15">
        <v>98</v>
      </c>
      <c r="B14" s="16" t="s">
        <v>284</v>
      </c>
      <c r="C14" s="17" t="s">
        <v>287</v>
      </c>
      <c r="D14" s="16" t="s">
        <v>285</v>
      </c>
      <c r="E14" s="17" t="s">
        <v>23</v>
      </c>
      <c r="F14" s="19">
        <v>3600</v>
      </c>
      <c r="G14" s="90"/>
      <c r="H14" s="19">
        <v>162.88</v>
      </c>
      <c r="I14" s="90">
        <f t="shared" si="0"/>
        <v>343.71199999999999</v>
      </c>
      <c r="J14" s="90">
        <f>+F14+G14-H14-I14</f>
        <v>3093.4079999999999</v>
      </c>
      <c r="K14" s="61"/>
    </row>
    <row r="15" spans="1:11" ht="30" customHeight="1" x14ac:dyDescent="0.25">
      <c r="A15" s="15">
        <v>230</v>
      </c>
      <c r="B15" s="16" t="s">
        <v>189</v>
      </c>
      <c r="C15" s="17" t="s">
        <v>331</v>
      </c>
      <c r="D15" s="16" t="s">
        <v>8</v>
      </c>
      <c r="E15" s="17" t="s">
        <v>332</v>
      </c>
      <c r="F15" s="19">
        <v>2718.1545500000002</v>
      </c>
      <c r="G15" s="90"/>
      <c r="H15" s="19">
        <v>28.98</v>
      </c>
      <c r="I15" s="90">
        <f t="shared" si="0"/>
        <v>268.91745500000002</v>
      </c>
      <c r="J15" s="90">
        <f t="shared" si="1"/>
        <v>2420.2570949999999</v>
      </c>
      <c r="K15" s="61"/>
    </row>
    <row r="16" spans="1:11" ht="30" customHeight="1" x14ac:dyDescent="0.25">
      <c r="A16" s="15">
        <v>231</v>
      </c>
      <c r="B16" s="16" t="s">
        <v>190</v>
      </c>
      <c r="C16" s="17" t="s">
        <v>371</v>
      </c>
      <c r="D16" s="16" t="s">
        <v>159</v>
      </c>
      <c r="E16" s="17" t="s">
        <v>40</v>
      </c>
      <c r="F16" s="19">
        <v>4964.5639500000007</v>
      </c>
      <c r="G16" s="90"/>
      <c r="H16" s="19">
        <v>455.24</v>
      </c>
      <c r="I16" s="90">
        <f>(F16+G16-H16)*0.1</f>
        <v>450.9323950000001</v>
      </c>
      <c r="J16" s="90">
        <f>+F16+G16-H16-I16</f>
        <v>4058.3915550000006</v>
      </c>
      <c r="K16" s="61"/>
    </row>
    <row r="17" spans="1:11" ht="20.25" customHeight="1" thickBot="1" x14ac:dyDescent="0.3">
      <c r="A17" s="5"/>
      <c r="B17" s="5"/>
      <c r="C17" s="5"/>
      <c r="D17" s="23"/>
      <c r="E17" s="5"/>
      <c r="F17" s="55">
        <f>SUM(F6:F16)</f>
        <v>45490.1129</v>
      </c>
      <c r="G17" s="55">
        <f t="shared" ref="G17:I17" si="3">SUM(G6:G16)</f>
        <v>0</v>
      </c>
      <c r="H17" s="55">
        <f t="shared" si="3"/>
        <v>3319.99</v>
      </c>
      <c r="I17" s="55">
        <f t="shared" si="3"/>
        <v>4217.0122899999997</v>
      </c>
      <c r="J17" s="55">
        <f>SUM(J6:J16)</f>
        <v>37953.110610000003</v>
      </c>
      <c r="K17" s="5"/>
    </row>
    <row r="18" spans="1:11" ht="15.75" thickTop="1" x14ac:dyDescent="0.25"/>
    <row r="19" spans="1:11" x14ac:dyDescent="0.25">
      <c r="J19" s="12"/>
    </row>
    <row r="20" spans="1:11" x14ac:dyDescent="0.25">
      <c r="J20" s="12"/>
    </row>
    <row r="21" spans="1:11" x14ac:dyDescent="0.25">
      <c r="F21" s="12"/>
      <c r="I21" s="37"/>
    </row>
    <row r="22" spans="1:11" x14ac:dyDescent="0.25">
      <c r="A22" s="178"/>
      <c r="B22" s="178"/>
      <c r="C22" s="178"/>
      <c r="I22" s="37"/>
      <c r="J22" s="178"/>
      <c r="K22" s="178"/>
    </row>
    <row r="23" spans="1:11" x14ac:dyDescent="0.25">
      <c r="A23" s="173" t="s">
        <v>73</v>
      </c>
      <c r="B23" s="173"/>
      <c r="C23" s="173"/>
      <c r="I23" s="37"/>
      <c r="J23" s="173" t="s">
        <v>74</v>
      </c>
      <c r="K23" s="173"/>
    </row>
    <row r="24" spans="1:11" x14ac:dyDescent="0.25">
      <c r="A24" s="173" t="s">
        <v>75</v>
      </c>
      <c r="B24" s="173"/>
      <c r="C24" s="173"/>
      <c r="I24" s="37"/>
      <c r="J24" s="173" t="s">
        <v>76</v>
      </c>
      <c r="K24" s="173"/>
    </row>
    <row r="25" spans="1:11" x14ac:dyDescent="0.25">
      <c r="I25" s="37"/>
    </row>
    <row r="26" spans="1:11" x14ac:dyDescent="0.25">
      <c r="I26" s="37"/>
    </row>
    <row r="30" spans="1:11" x14ac:dyDescent="0.25">
      <c r="G30" s="37"/>
    </row>
    <row r="31" spans="1:11" x14ac:dyDescent="0.25">
      <c r="G31" s="37"/>
    </row>
    <row r="32" spans="1:11" x14ac:dyDescent="0.25">
      <c r="G32" s="70"/>
    </row>
  </sheetData>
  <mergeCells count="10">
    <mergeCell ref="A23:C23"/>
    <mergeCell ref="J23:K23"/>
    <mergeCell ref="A24:C24"/>
    <mergeCell ref="J24:K24"/>
    <mergeCell ref="A1:K1"/>
    <mergeCell ref="A2:K2"/>
    <mergeCell ref="A3:K3"/>
    <mergeCell ref="A4:K4"/>
    <mergeCell ref="A22:C22"/>
    <mergeCell ref="J22:K22"/>
  </mergeCells>
  <printOptions horizontalCentered="1"/>
  <pageMargins left="0.51181102362204722" right="0.31496062992125984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19"/>
  <sheetViews>
    <sheetView topLeftCell="A4" workbookViewId="0">
      <selection activeCell="D11" sqref="D11"/>
    </sheetView>
  </sheetViews>
  <sheetFormatPr baseColWidth="10" defaultColWidth="11.42578125" defaultRowHeight="15" x14ac:dyDescent="0.25"/>
  <cols>
    <col min="1" max="1" width="5.85546875" customWidth="1"/>
    <col min="2" max="2" width="17.140625" customWidth="1"/>
    <col min="3" max="3" width="31.85546875" bestFit="1" customWidth="1"/>
    <col min="4" max="4" width="21" customWidth="1"/>
    <col min="5" max="5" width="15.42578125" customWidth="1"/>
    <col min="6" max="6" width="11.42578125" customWidth="1"/>
    <col min="7" max="7" width="10" customWidth="1"/>
    <col min="8" max="8" width="11.140625" customWidth="1"/>
    <col min="9" max="9" width="11.7109375" customWidth="1"/>
    <col min="10" max="10" width="11.28515625" customWidth="1"/>
    <col min="11" max="11" width="47.28515625" customWidth="1"/>
  </cols>
  <sheetData>
    <row r="1" spans="1:12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2" ht="15.75" x14ac:dyDescent="0.25">
      <c r="A2" s="175" t="str">
        <f>+'85-94'!A2:K2</f>
        <v>PERIODO: DEL 16 AL 31 DE DICIEMBRE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45.7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372</v>
      </c>
      <c r="J5" s="82" t="s">
        <v>68</v>
      </c>
      <c r="K5" s="84" t="s">
        <v>69</v>
      </c>
    </row>
    <row r="6" spans="1:12" ht="30" customHeight="1" x14ac:dyDescent="0.25">
      <c r="A6" s="87">
        <v>232</v>
      </c>
      <c r="B6" s="87" t="s">
        <v>190</v>
      </c>
      <c r="C6" s="146" t="s">
        <v>387</v>
      </c>
      <c r="D6" s="87" t="s">
        <v>83</v>
      </c>
      <c r="E6" s="145" t="s">
        <v>388</v>
      </c>
      <c r="F6" s="91">
        <v>2718.1545500000002</v>
      </c>
      <c r="G6" s="91"/>
      <c r="H6" s="91">
        <v>28.98</v>
      </c>
      <c r="I6" s="91">
        <f>+(F6+G6-H6)*0.1</f>
        <v>268.91745500000002</v>
      </c>
      <c r="J6" s="142">
        <f>+F6+G6-H6-I6</f>
        <v>2420.2570949999999</v>
      </c>
      <c r="K6" s="92"/>
      <c r="L6" s="12"/>
    </row>
    <row r="7" spans="1:12" ht="30" customHeight="1" x14ac:dyDescent="0.25">
      <c r="A7" s="16">
        <v>233</v>
      </c>
      <c r="B7" s="16" t="s">
        <v>192</v>
      </c>
      <c r="C7" s="21" t="s">
        <v>333</v>
      </c>
      <c r="D7" s="16" t="s">
        <v>159</v>
      </c>
      <c r="E7" s="15" t="s">
        <v>334</v>
      </c>
      <c r="F7" s="141">
        <v>4964.5639500000007</v>
      </c>
      <c r="G7" s="142"/>
      <c r="H7" s="19">
        <v>455.24</v>
      </c>
      <c r="I7" s="91">
        <f>+(F7+G7-H7)*0.1</f>
        <v>450.9323950000001</v>
      </c>
      <c r="J7" s="142">
        <f>+F7+G7-H7-I7</f>
        <v>4058.3915550000006</v>
      </c>
      <c r="K7" s="72"/>
    </row>
    <row r="8" spans="1:12" ht="30" customHeight="1" x14ac:dyDescent="0.25">
      <c r="A8" s="16">
        <v>234</v>
      </c>
      <c r="B8" s="16" t="s">
        <v>192</v>
      </c>
      <c r="C8" s="21" t="s">
        <v>383</v>
      </c>
      <c r="D8" s="16" t="s">
        <v>83</v>
      </c>
      <c r="E8" s="15" t="s">
        <v>384</v>
      </c>
      <c r="F8" s="141">
        <v>2718.1545500000002</v>
      </c>
      <c r="G8" s="142"/>
      <c r="H8" s="141">
        <v>28.98</v>
      </c>
      <c r="I8" s="91">
        <f t="shared" ref="I8" si="0">+(F8+G8-H8)*0.1</f>
        <v>268.91745500000002</v>
      </c>
      <c r="J8" s="142">
        <f>+F8+G8-H8-I8</f>
        <v>2420.2570949999999</v>
      </c>
      <c r="K8" s="72"/>
      <c r="L8" s="12"/>
    </row>
    <row r="9" spans="1:12" ht="30" customHeight="1" x14ac:dyDescent="0.25">
      <c r="A9" s="16">
        <v>235</v>
      </c>
      <c r="B9" s="16" t="s">
        <v>192</v>
      </c>
      <c r="C9" s="21" t="s">
        <v>429</v>
      </c>
      <c r="D9" s="16" t="s">
        <v>175</v>
      </c>
      <c r="E9" s="168" t="s">
        <v>431</v>
      </c>
      <c r="F9" s="167">
        <v>3294.0945000000002</v>
      </c>
      <c r="G9" s="91"/>
      <c r="H9" s="8">
        <v>111.9</v>
      </c>
      <c r="I9" s="91">
        <v>63.643890000000006</v>
      </c>
      <c r="J9" s="91">
        <f t="shared" ref="J9" si="1">+F9+G9-H9-I9</f>
        <v>3118.5506100000002</v>
      </c>
      <c r="K9" s="72"/>
      <c r="L9" s="12"/>
    </row>
    <row r="10" spans="1:12" ht="30" customHeight="1" x14ac:dyDescent="0.25">
      <c r="A10" s="16">
        <v>102</v>
      </c>
      <c r="B10" s="16" t="s">
        <v>194</v>
      </c>
      <c r="C10" s="21" t="s">
        <v>273</v>
      </c>
      <c r="D10" s="16" t="s">
        <v>195</v>
      </c>
      <c r="E10" s="15" t="s">
        <v>274</v>
      </c>
      <c r="F10" s="141">
        <v>4137.51</v>
      </c>
      <c r="G10" s="142"/>
      <c r="H10" s="141">
        <v>328.76</v>
      </c>
      <c r="I10" s="91">
        <f>+(F10+G10-H10)*0.1</f>
        <v>380.875</v>
      </c>
      <c r="J10" s="142">
        <f t="shared" ref="J10" si="2">+F10+G10-H10-I10</f>
        <v>3427.875</v>
      </c>
      <c r="K10" s="72"/>
    </row>
    <row r="11" spans="1:12" ht="30" customHeight="1" x14ac:dyDescent="0.25">
      <c r="A11" s="16">
        <v>109</v>
      </c>
      <c r="B11" s="16" t="s">
        <v>194</v>
      </c>
      <c r="C11" s="17" t="s">
        <v>124</v>
      </c>
      <c r="D11" s="16" t="s">
        <v>196</v>
      </c>
      <c r="E11" s="17" t="s">
        <v>33</v>
      </c>
      <c r="F11" s="141">
        <v>2960.02945</v>
      </c>
      <c r="G11" s="142"/>
      <c r="H11" s="141">
        <v>55.3</v>
      </c>
      <c r="I11" s="91">
        <f>+(F11+G11-H11)*0.1</f>
        <v>290.47294499999998</v>
      </c>
      <c r="J11" s="142">
        <f>+F11+G11-H11-I11</f>
        <v>2614.2565049999998</v>
      </c>
      <c r="K11" s="72"/>
      <c r="L11" s="12"/>
    </row>
    <row r="12" spans="1:12" ht="30" customHeight="1" x14ac:dyDescent="0.25">
      <c r="A12" s="16">
        <v>100</v>
      </c>
      <c r="B12" s="16" t="s">
        <v>197</v>
      </c>
      <c r="C12" s="17" t="s">
        <v>191</v>
      </c>
      <c r="D12" s="16" t="s">
        <v>198</v>
      </c>
      <c r="E12" s="17" t="s">
        <v>40</v>
      </c>
      <c r="F12" s="141">
        <v>4205.4591</v>
      </c>
      <c r="G12" s="142"/>
      <c r="H12" s="19">
        <v>336.15</v>
      </c>
      <c r="I12" s="91">
        <f>+(F12+G12-H12)*0.1</f>
        <v>386.93091000000004</v>
      </c>
      <c r="J12" s="142">
        <f>+F12+G12-H12-I12</f>
        <v>3482.3781899999999</v>
      </c>
      <c r="K12" s="72"/>
    </row>
    <row r="13" spans="1:12" ht="30" customHeight="1" thickBot="1" x14ac:dyDescent="0.3">
      <c r="A13" s="5"/>
      <c r="B13" s="47"/>
      <c r="C13" s="52"/>
      <c r="D13" s="53"/>
      <c r="E13" s="53"/>
      <c r="F13" s="60">
        <f>SUM(F6:F12)</f>
        <v>24997.966100000005</v>
      </c>
      <c r="G13" s="60">
        <f t="shared" ref="G13:J13" si="3">SUM(G6:G12)</f>
        <v>0</v>
      </c>
      <c r="H13" s="60">
        <f t="shared" si="3"/>
        <v>1345.31</v>
      </c>
      <c r="I13" s="60">
        <f t="shared" si="3"/>
        <v>2110.6900500000002</v>
      </c>
      <c r="J13" s="60">
        <f t="shared" si="3"/>
        <v>21541.966049999999</v>
      </c>
      <c r="L13" s="12"/>
    </row>
    <row r="14" spans="1:12" ht="30" customHeight="1" thickTop="1" x14ac:dyDescent="0.25">
      <c r="A14" s="5"/>
      <c r="B14" s="5"/>
      <c r="C14" s="54"/>
      <c r="D14" s="53"/>
      <c r="E14" s="52"/>
      <c r="F14" s="6"/>
      <c r="G14" s="6"/>
      <c r="H14" s="6"/>
      <c r="I14" s="6"/>
      <c r="J14" s="20"/>
    </row>
    <row r="15" spans="1:12" ht="30" customHeight="1" x14ac:dyDescent="0.25">
      <c r="A15" s="5"/>
      <c r="B15" s="5"/>
      <c r="C15" s="6"/>
      <c r="D15" s="6"/>
      <c r="E15" s="6"/>
      <c r="F15" s="6"/>
      <c r="G15" s="6"/>
      <c r="H15" s="6"/>
      <c r="I15" s="6"/>
      <c r="J15" s="20"/>
    </row>
    <row r="17" spans="1:11" x14ac:dyDescent="0.25">
      <c r="A17" s="178"/>
      <c r="B17" s="178"/>
      <c r="C17" s="178"/>
      <c r="J17" s="178"/>
      <c r="K17" s="178"/>
    </row>
    <row r="18" spans="1:11" x14ac:dyDescent="0.25">
      <c r="A18" s="173" t="s">
        <v>73</v>
      </c>
      <c r="B18" s="173"/>
      <c r="C18" s="173"/>
      <c r="J18" s="173" t="s">
        <v>74</v>
      </c>
      <c r="K18" s="173"/>
    </row>
    <row r="19" spans="1:11" x14ac:dyDescent="0.25">
      <c r="A19" s="173" t="s">
        <v>75</v>
      </c>
      <c r="B19" s="173"/>
      <c r="C19" s="173"/>
      <c r="J19" s="173" t="s">
        <v>76</v>
      </c>
      <c r="K19" s="173"/>
    </row>
  </sheetData>
  <mergeCells count="10">
    <mergeCell ref="A18:C18"/>
    <mergeCell ref="J18:K18"/>
    <mergeCell ref="A19:C19"/>
    <mergeCell ref="J19:K19"/>
    <mergeCell ref="A1:K1"/>
    <mergeCell ref="A3:K3"/>
    <mergeCell ref="A2:K2"/>
    <mergeCell ref="A4:K4"/>
    <mergeCell ref="A17:C17"/>
    <mergeCell ref="J17:K17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31"/>
  <sheetViews>
    <sheetView workbookViewId="0">
      <selection activeCell="F11" sqref="F11"/>
    </sheetView>
  </sheetViews>
  <sheetFormatPr baseColWidth="10" defaultColWidth="11.42578125" defaultRowHeight="15" x14ac:dyDescent="0.25"/>
  <cols>
    <col min="1" max="1" width="6" customWidth="1"/>
    <col min="2" max="2" width="18.7109375" bestFit="1" customWidth="1"/>
    <col min="3" max="3" width="32.85546875" bestFit="1" customWidth="1"/>
    <col min="4" max="4" width="24.7109375" customWidth="1"/>
    <col min="5" max="5" width="15" bestFit="1" customWidth="1"/>
    <col min="6" max="6" width="12.140625" customWidth="1"/>
    <col min="7" max="7" width="10" customWidth="1"/>
    <col min="8" max="9" width="10.42578125" customWidth="1"/>
    <col min="10" max="10" width="13" customWidth="1"/>
    <col min="11" max="11" width="42.5703125" customWidth="1"/>
  </cols>
  <sheetData>
    <row r="1" spans="1:12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2" ht="15.75" x14ac:dyDescent="0.25">
      <c r="A2" s="175" t="str">
        <f>+'95-104'!A2:K2</f>
        <v>PERIODO: DEL 16 AL 31 DE DICIEMBRE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39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2" ht="30" customHeight="1" x14ac:dyDescent="0.25">
      <c r="A6" s="128">
        <v>111</v>
      </c>
      <c r="B6" s="139" t="s">
        <v>197</v>
      </c>
      <c r="C6" s="127" t="s">
        <v>262</v>
      </c>
      <c r="D6" s="139" t="s">
        <v>199</v>
      </c>
      <c r="E6" s="127" t="s">
        <v>51</v>
      </c>
      <c r="F6" s="90">
        <v>2960.02945</v>
      </c>
      <c r="G6" s="90"/>
      <c r="H6" s="90">
        <v>55.3</v>
      </c>
      <c r="I6" s="90">
        <f>+(F6-H6)*0.1</f>
        <v>290.47294499999998</v>
      </c>
      <c r="J6" s="90">
        <f>+F6+G6-H6-I6</f>
        <v>2614.2565049999998</v>
      </c>
      <c r="K6" s="93"/>
      <c r="L6" s="12"/>
    </row>
    <row r="7" spans="1:12" ht="30" customHeight="1" x14ac:dyDescent="0.25">
      <c r="A7" s="15">
        <v>235</v>
      </c>
      <c r="B7" s="16" t="s">
        <v>197</v>
      </c>
      <c r="C7" s="17" t="s">
        <v>430</v>
      </c>
      <c r="D7" s="16" t="s">
        <v>199</v>
      </c>
      <c r="E7" s="17" t="s">
        <v>380</v>
      </c>
      <c r="F7" s="90">
        <v>2960.02945</v>
      </c>
      <c r="G7" s="90"/>
      <c r="H7" s="19">
        <v>55.3</v>
      </c>
      <c r="I7" s="90">
        <f>+(F7-H7)*0.1</f>
        <v>290.47294499999998</v>
      </c>
      <c r="J7" s="90">
        <f t="shared" ref="J7:J10" si="0">+F7+G7-H7-I7</f>
        <v>2614.2565049999998</v>
      </c>
      <c r="K7" s="101"/>
      <c r="L7" s="12"/>
    </row>
    <row r="8" spans="1:12" ht="30" customHeight="1" x14ac:dyDescent="0.25">
      <c r="A8" s="15">
        <v>113</v>
      </c>
      <c r="B8" s="16" t="s">
        <v>197</v>
      </c>
      <c r="C8" s="17" t="s">
        <v>200</v>
      </c>
      <c r="D8" s="16" t="s">
        <v>201</v>
      </c>
      <c r="E8" s="17" t="s">
        <v>202</v>
      </c>
      <c r="F8" s="90">
        <v>2960.02945</v>
      </c>
      <c r="G8" s="90"/>
      <c r="H8" s="19">
        <v>55.3</v>
      </c>
      <c r="I8" s="90">
        <f>+(F8-H8)*0.1</f>
        <v>290.47294499999998</v>
      </c>
      <c r="J8" s="90">
        <f t="shared" si="0"/>
        <v>2614.2565049999998</v>
      </c>
      <c r="K8" s="9"/>
      <c r="L8" s="12"/>
    </row>
    <row r="9" spans="1:12" ht="30" customHeight="1" x14ac:dyDescent="0.25">
      <c r="A9" s="15">
        <v>237</v>
      </c>
      <c r="B9" s="16" t="s">
        <v>203</v>
      </c>
      <c r="C9" s="17" t="s">
        <v>329</v>
      </c>
      <c r="D9" s="16" t="s">
        <v>41</v>
      </c>
      <c r="E9" s="15" t="s">
        <v>330</v>
      </c>
      <c r="F9" s="19">
        <v>4316.5394499999993</v>
      </c>
      <c r="G9" s="90"/>
      <c r="H9" s="19">
        <v>351.23</v>
      </c>
      <c r="I9" s="90">
        <f>+(F9-H9)*0.1</f>
        <v>396.53094499999997</v>
      </c>
      <c r="J9" s="90">
        <f t="shared" si="0"/>
        <v>3568.7785049999993</v>
      </c>
      <c r="K9" s="9"/>
      <c r="L9" s="12"/>
    </row>
    <row r="10" spans="1:12" ht="30" customHeight="1" x14ac:dyDescent="0.25">
      <c r="A10" s="15">
        <v>238</v>
      </c>
      <c r="B10" s="16" t="s">
        <v>206</v>
      </c>
      <c r="C10" s="17" t="s">
        <v>381</v>
      </c>
      <c r="D10" s="16" t="s">
        <v>207</v>
      </c>
      <c r="E10" s="17" t="s">
        <v>382</v>
      </c>
      <c r="F10" s="19">
        <v>2500</v>
      </c>
      <c r="G10" s="90">
        <v>9.75</v>
      </c>
      <c r="H10" s="19"/>
      <c r="I10" s="90">
        <f>+(F10-H10)*0.1</f>
        <v>250</v>
      </c>
      <c r="J10" s="90">
        <f t="shared" si="0"/>
        <v>2259.75</v>
      </c>
      <c r="K10" s="9"/>
      <c r="L10" s="12"/>
    </row>
    <row r="11" spans="1:12" ht="30" customHeight="1" thickBot="1" x14ac:dyDescent="0.3">
      <c r="A11" s="5"/>
      <c r="B11" s="5"/>
      <c r="C11" s="6"/>
      <c r="D11" s="6"/>
      <c r="E11" s="6"/>
      <c r="F11" s="60">
        <f>SUM(F6:F10)</f>
        <v>15696.627799999998</v>
      </c>
      <c r="G11" s="60">
        <f>SUM(G6:G10)</f>
        <v>9.75</v>
      </c>
      <c r="H11" s="60">
        <f>SUM(H6:H10)</f>
        <v>517.13</v>
      </c>
      <c r="I11" s="60">
        <f>SUM(I6:I10)</f>
        <v>1517.9497799999999</v>
      </c>
      <c r="J11" s="60">
        <f>SUM(J6:J10)</f>
        <v>13671.298019999998</v>
      </c>
      <c r="K11" s="10"/>
    </row>
    <row r="12" spans="1:12" ht="30" customHeight="1" thickTop="1" x14ac:dyDescent="0.25">
      <c r="A12" s="5"/>
      <c r="B12" s="5"/>
      <c r="C12" s="5"/>
      <c r="D12" s="5"/>
      <c r="E12" s="5"/>
      <c r="F12" s="5"/>
      <c r="G12" s="5"/>
      <c r="H12" s="5"/>
      <c r="I12" s="5"/>
      <c r="J12" s="14"/>
    </row>
    <row r="13" spans="1:12" ht="30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14"/>
    </row>
    <row r="15" spans="1:12" x14ac:dyDescent="0.25">
      <c r="A15" s="178"/>
      <c r="B15" s="178"/>
      <c r="C15" s="178"/>
      <c r="J15" s="178"/>
      <c r="K15" s="178"/>
    </row>
    <row r="16" spans="1:12" x14ac:dyDescent="0.25">
      <c r="A16" s="173" t="s">
        <v>73</v>
      </c>
      <c r="B16" s="173"/>
      <c r="C16" s="173"/>
      <c r="J16" s="173" t="s">
        <v>74</v>
      </c>
      <c r="K16" s="173"/>
    </row>
    <row r="17" spans="1:11" x14ac:dyDescent="0.25">
      <c r="A17" s="173" t="s">
        <v>75</v>
      </c>
      <c r="B17" s="173"/>
      <c r="C17" s="173"/>
      <c r="J17" s="173" t="s">
        <v>76</v>
      </c>
      <c r="K17" s="173"/>
    </row>
    <row r="18" spans="1:11" x14ac:dyDescent="0.25">
      <c r="F18" s="37"/>
    </row>
    <row r="19" spans="1:11" x14ac:dyDescent="0.25">
      <c r="F19" s="37"/>
    </row>
    <row r="20" spans="1:11" x14ac:dyDescent="0.25">
      <c r="F20" s="37"/>
    </row>
    <row r="21" spans="1:11" x14ac:dyDescent="0.25">
      <c r="F21" s="70"/>
    </row>
    <row r="27" spans="1:11" x14ac:dyDescent="0.25">
      <c r="F27" s="37"/>
      <c r="G27" s="37"/>
    </row>
    <row r="28" spans="1:11" x14ac:dyDescent="0.25">
      <c r="F28" s="37"/>
      <c r="G28" s="37"/>
    </row>
    <row r="29" spans="1:11" x14ac:dyDescent="0.25">
      <c r="F29" s="37"/>
      <c r="G29" s="37"/>
    </row>
    <row r="30" spans="1:11" x14ac:dyDescent="0.25">
      <c r="F30" s="37"/>
      <c r="G30" s="37"/>
    </row>
    <row r="31" spans="1:11" x14ac:dyDescent="0.25">
      <c r="F31" s="37"/>
      <c r="G31" s="37"/>
    </row>
  </sheetData>
  <mergeCells count="10">
    <mergeCell ref="A16:C16"/>
    <mergeCell ref="J16:K16"/>
    <mergeCell ref="A17:C17"/>
    <mergeCell ref="J17:K17"/>
    <mergeCell ref="A1:K1"/>
    <mergeCell ref="A2:K2"/>
    <mergeCell ref="A3:K3"/>
    <mergeCell ref="A4:K4"/>
    <mergeCell ref="A15:C15"/>
    <mergeCell ref="J15:K15"/>
  </mergeCells>
  <printOptions horizontalCentered="1"/>
  <pageMargins left="0.31496062992125984" right="0.39370078740157483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C16" sqref="C16"/>
    </sheetView>
  </sheetViews>
  <sheetFormatPr baseColWidth="10" defaultColWidth="11.42578125" defaultRowHeight="15" x14ac:dyDescent="0.25"/>
  <cols>
    <col min="1" max="1" width="6" customWidth="1"/>
    <col min="2" max="2" width="16.85546875" bestFit="1" customWidth="1"/>
    <col min="3" max="3" width="29.5703125" customWidth="1"/>
    <col min="4" max="4" width="23.85546875" customWidth="1"/>
    <col min="5" max="5" width="16.28515625" customWidth="1"/>
    <col min="6" max="6" width="12.42578125" customWidth="1"/>
    <col min="7" max="7" width="11.5703125" bestFit="1" customWidth="1"/>
    <col min="8" max="8" width="11.5703125" customWidth="1"/>
    <col min="10" max="10" width="42" customWidth="1"/>
  </cols>
  <sheetData>
    <row r="1" spans="1:14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</row>
    <row r="2" spans="1:14" ht="15.75" x14ac:dyDescent="0.25">
      <c r="A2" s="175" t="str">
        <f>+'105-111'!A2:K2</f>
        <v>PERIODO: DEL 16 AL 31 DE DICIEMBRE DE 2018</v>
      </c>
      <c r="B2" s="175"/>
      <c r="C2" s="175"/>
      <c r="D2" s="175"/>
      <c r="E2" s="175"/>
      <c r="F2" s="175"/>
      <c r="G2" s="175"/>
      <c r="H2" s="175"/>
    </row>
    <row r="3" spans="1:14" x14ac:dyDescent="0.25">
      <c r="A3" s="176" t="s">
        <v>60</v>
      </c>
      <c r="B3" s="176"/>
      <c r="C3" s="176"/>
      <c r="D3" s="176"/>
      <c r="E3" s="176"/>
      <c r="F3" s="176"/>
      <c r="G3" s="176"/>
      <c r="H3" s="176"/>
    </row>
    <row r="4" spans="1:14" ht="19.5" customHeight="1" x14ac:dyDescent="0.25">
      <c r="A4" s="177" t="s">
        <v>77</v>
      </c>
      <c r="B4" s="177"/>
      <c r="C4" s="177"/>
      <c r="D4" s="177"/>
      <c r="E4" s="177"/>
      <c r="F4" s="177"/>
      <c r="G4" s="177"/>
      <c r="H4" s="177"/>
    </row>
    <row r="5" spans="1:14" ht="33.75" x14ac:dyDescent="0.25">
      <c r="A5" s="85" t="s">
        <v>62</v>
      </c>
      <c r="B5" s="86" t="s">
        <v>63</v>
      </c>
      <c r="C5" s="86" t="s">
        <v>64</v>
      </c>
      <c r="D5" s="86" t="s">
        <v>0</v>
      </c>
      <c r="E5" s="86" t="s">
        <v>1</v>
      </c>
      <c r="F5" s="86" t="s">
        <v>65</v>
      </c>
      <c r="G5" s="86" t="s">
        <v>66</v>
      </c>
      <c r="H5" s="86" t="s">
        <v>67</v>
      </c>
      <c r="I5" s="86" t="s">
        <v>68</v>
      </c>
      <c r="J5" s="86" t="s">
        <v>69</v>
      </c>
    </row>
    <row r="6" spans="1:14" s="5" customFormat="1" ht="24.95" customHeight="1" x14ac:dyDescent="0.2">
      <c r="A6" s="3">
        <v>118</v>
      </c>
      <c r="B6" s="3" t="s">
        <v>88</v>
      </c>
      <c r="C6" s="17" t="s">
        <v>395</v>
      </c>
      <c r="D6" s="2" t="s">
        <v>208</v>
      </c>
      <c r="E6" s="3" t="s">
        <v>400</v>
      </c>
      <c r="F6" s="8">
        <v>2755.97</v>
      </c>
      <c r="G6" s="8"/>
      <c r="H6" s="8">
        <v>33.1</v>
      </c>
      <c r="I6" s="19">
        <f>+F6+G6-H6</f>
        <v>2722.87</v>
      </c>
      <c r="J6" s="13"/>
    </row>
    <row r="7" spans="1:14" s="5" customFormat="1" ht="23.25" customHeight="1" x14ac:dyDescent="0.2">
      <c r="A7" s="3">
        <v>119</v>
      </c>
      <c r="B7" s="3" t="s">
        <v>88</v>
      </c>
      <c r="C7" s="17" t="s">
        <v>396</v>
      </c>
      <c r="D7" s="2" t="s">
        <v>209</v>
      </c>
      <c r="E7" s="15" t="s">
        <v>401</v>
      </c>
      <c r="F7" s="8">
        <v>1051.3210000000001</v>
      </c>
      <c r="G7" s="8">
        <v>146.13</v>
      </c>
      <c r="H7" s="8"/>
      <c r="I7" s="19">
        <f t="shared" ref="I7:I17" si="0">+F7+G7-H7</f>
        <v>1197.451</v>
      </c>
      <c r="J7" s="13"/>
    </row>
    <row r="8" spans="1:14" s="5" customFormat="1" ht="24.95" customHeight="1" x14ac:dyDescent="0.2">
      <c r="A8" s="3">
        <v>120</v>
      </c>
      <c r="B8" s="3" t="s">
        <v>88</v>
      </c>
      <c r="C8" s="17" t="s">
        <v>397</v>
      </c>
      <c r="D8" s="2" t="s">
        <v>210</v>
      </c>
      <c r="E8" s="3" t="s">
        <v>402</v>
      </c>
      <c r="F8" s="8">
        <v>1051.3210000000001</v>
      </c>
      <c r="G8" s="8">
        <v>146.13</v>
      </c>
      <c r="H8" s="8"/>
      <c r="I8" s="19">
        <f t="shared" si="0"/>
        <v>1197.451</v>
      </c>
      <c r="J8" s="13"/>
      <c r="K8" s="14"/>
      <c r="M8" s="116"/>
    </row>
    <row r="9" spans="1:14" s="5" customFormat="1" ht="24.95" customHeight="1" x14ac:dyDescent="0.2">
      <c r="A9" s="3">
        <v>121</v>
      </c>
      <c r="B9" s="3" t="s">
        <v>88</v>
      </c>
      <c r="C9" s="17" t="s">
        <v>398</v>
      </c>
      <c r="D9" s="2" t="s">
        <v>211</v>
      </c>
      <c r="E9" s="3" t="s">
        <v>404</v>
      </c>
      <c r="F9" s="8">
        <v>890.95</v>
      </c>
      <c r="G9" s="8">
        <v>156.4</v>
      </c>
      <c r="H9" s="106"/>
      <c r="I9" s="19">
        <f t="shared" si="0"/>
        <v>1047.3500000000001</v>
      </c>
      <c r="J9" s="13"/>
    </row>
    <row r="10" spans="1:14" s="5" customFormat="1" ht="24.95" customHeight="1" x14ac:dyDescent="0.2">
      <c r="A10" s="3">
        <v>122</v>
      </c>
      <c r="B10" s="3" t="s">
        <v>88</v>
      </c>
      <c r="C10" s="159" t="s">
        <v>399</v>
      </c>
      <c r="D10" s="2" t="s">
        <v>212</v>
      </c>
      <c r="E10" s="3" t="s">
        <v>405</v>
      </c>
      <c r="F10" s="8">
        <v>957.9</v>
      </c>
      <c r="G10" s="8">
        <v>152.11000000000001</v>
      </c>
      <c r="H10" s="8"/>
      <c r="I10" s="19">
        <f t="shared" si="0"/>
        <v>1110.01</v>
      </c>
      <c r="J10" s="13"/>
    </row>
    <row r="11" spans="1:14" s="5" customFormat="1" ht="24.95" customHeight="1" x14ac:dyDescent="0.2">
      <c r="A11" s="3">
        <v>124</v>
      </c>
      <c r="B11" s="3" t="s">
        <v>88</v>
      </c>
      <c r="C11" s="17" t="s">
        <v>403</v>
      </c>
      <c r="D11" s="2" t="s">
        <v>213</v>
      </c>
      <c r="E11" s="3" t="s">
        <v>406</v>
      </c>
      <c r="F11" s="8">
        <v>653.02</v>
      </c>
      <c r="G11" s="8">
        <v>171.78</v>
      </c>
      <c r="H11" s="8"/>
      <c r="I11" s="19">
        <f t="shared" si="0"/>
        <v>824.8</v>
      </c>
      <c r="J11" s="13"/>
    </row>
    <row r="12" spans="1:14" s="5" customFormat="1" ht="24.95" customHeight="1" x14ac:dyDescent="0.2">
      <c r="A12" s="3">
        <v>125</v>
      </c>
      <c r="B12" s="3" t="s">
        <v>88</v>
      </c>
      <c r="C12" s="17" t="s">
        <v>412</v>
      </c>
      <c r="D12" s="2" t="s">
        <v>214</v>
      </c>
      <c r="E12" s="3" t="s">
        <v>407</v>
      </c>
      <c r="F12" s="8">
        <v>890.95</v>
      </c>
      <c r="G12" s="8">
        <v>156.4</v>
      </c>
      <c r="H12" s="8"/>
      <c r="I12" s="19">
        <f t="shared" si="0"/>
        <v>1047.3500000000001</v>
      </c>
      <c r="J12" s="13"/>
    </row>
    <row r="13" spans="1:14" s="5" customFormat="1" ht="24.95" customHeight="1" x14ac:dyDescent="0.2">
      <c r="A13" s="3">
        <v>126</v>
      </c>
      <c r="B13" s="3" t="s">
        <v>88</v>
      </c>
      <c r="C13" s="17" t="s">
        <v>422</v>
      </c>
      <c r="D13" s="2" t="s">
        <v>215</v>
      </c>
      <c r="E13" s="3" t="s">
        <v>424</v>
      </c>
      <c r="F13" s="8">
        <v>653.02</v>
      </c>
      <c r="G13" s="8">
        <v>171.78</v>
      </c>
      <c r="H13" s="8"/>
      <c r="I13" s="19">
        <f t="shared" si="0"/>
        <v>824.8</v>
      </c>
      <c r="J13" s="13"/>
    </row>
    <row r="14" spans="1:14" s="5" customFormat="1" ht="24.95" customHeight="1" x14ac:dyDescent="0.2">
      <c r="A14" s="3">
        <v>127</v>
      </c>
      <c r="B14" s="3" t="s">
        <v>88</v>
      </c>
      <c r="C14" s="17" t="s">
        <v>425</v>
      </c>
      <c r="D14" s="2" t="s">
        <v>216</v>
      </c>
      <c r="E14" s="15" t="s">
        <v>413</v>
      </c>
      <c r="F14" s="8">
        <v>890.95</v>
      </c>
      <c r="G14" s="8">
        <v>156.4</v>
      </c>
      <c r="H14" s="8"/>
      <c r="I14" s="19">
        <f t="shared" si="0"/>
        <v>1047.3500000000001</v>
      </c>
      <c r="J14" s="13"/>
    </row>
    <row r="15" spans="1:14" s="5" customFormat="1" ht="24.95" customHeight="1" x14ac:dyDescent="0.2">
      <c r="A15" s="3">
        <v>128</v>
      </c>
      <c r="B15" s="3" t="s">
        <v>88</v>
      </c>
      <c r="C15" s="17" t="s">
        <v>437</v>
      </c>
      <c r="D15" s="2" t="s">
        <v>217</v>
      </c>
      <c r="E15" s="3"/>
      <c r="F15" s="8">
        <v>653.02</v>
      </c>
      <c r="G15" s="8">
        <v>171.78</v>
      </c>
      <c r="H15" s="8"/>
      <c r="I15" s="19">
        <f t="shared" si="0"/>
        <v>824.8</v>
      </c>
      <c r="J15" s="13"/>
    </row>
    <row r="16" spans="1:14" s="5" customFormat="1" ht="24.95" customHeight="1" x14ac:dyDescent="0.2">
      <c r="A16" s="3">
        <v>129</v>
      </c>
      <c r="B16" s="3" t="s">
        <v>88</v>
      </c>
      <c r="C16" s="21" t="s">
        <v>436</v>
      </c>
      <c r="D16" s="2" t="s">
        <v>218</v>
      </c>
      <c r="E16" s="3"/>
      <c r="F16" s="8">
        <v>890.95</v>
      </c>
      <c r="G16" s="8">
        <v>156.4</v>
      </c>
      <c r="H16" s="8"/>
      <c r="I16" s="19">
        <f t="shared" si="0"/>
        <v>1047.3500000000001</v>
      </c>
      <c r="J16" s="13"/>
      <c r="N16" s="57"/>
    </row>
    <row r="17" spans="1:15" s="5" customFormat="1" ht="51" x14ac:dyDescent="0.2">
      <c r="A17" s="3">
        <v>130</v>
      </c>
      <c r="B17" s="3" t="s">
        <v>88</v>
      </c>
      <c r="C17" s="172" t="s">
        <v>410</v>
      </c>
      <c r="D17" s="2" t="s">
        <v>219</v>
      </c>
      <c r="E17" s="3" t="s">
        <v>220</v>
      </c>
      <c r="F17" s="8">
        <v>2389.6</v>
      </c>
      <c r="G17" s="8">
        <v>20.14</v>
      </c>
      <c r="H17" s="8"/>
      <c r="I17" s="19">
        <f t="shared" si="0"/>
        <v>2409.7399999999998</v>
      </c>
      <c r="J17" s="13"/>
      <c r="N17" s="57"/>
      <c r="O17" s="57"/>
    </row>
    <row r="18" spans="1:15" s="5" customFormat="1" ht="12.75" x14ac:dyDescent="0.2">
      <c r="A18" s="25"/>
      <c r="B18" s="25"/>
      <c r="C18" s="32"/>
      <c r="D18" s="25"/>
      <c r="E18" s="25"/>
      <c r="F18" s="33">
        <f>SUM(F6:F17)</f>
        <v>13728.972000000003</v>
      </c>
      <c r="G18" s="35"/>
      <c r="H18" s="94"/>
      <c r="I18" s="33">
        <f>SUM(I6:I17)</f>
        <v>15301.322</v>
      </c>
      <c r="J18" s="33">
        <f>SUM(J6:J17)</f>
        <v>0</v>
      </c>
      <c r="M18" s="94"/>
      <c r="N18" s="57"/>
    </row>
    <row r="19" spans="1:15" s="5" customFormat="1" ht="12.75" x14ac:dyDescent="0.2">
      <c r="A19" s="25"/>
      <c r="B19" s="25"/>
      <c r="C19" s="32"/>
      <c r="D19" s="25"/>
      <c r="E19" s="25"/>
      <c r="F19" s="35"/>
      <c r="G19" s="35"/>
      <c r="H19" s="25"/>
      <c r="I19" s="115"/>
    </row>
    <row r="20" spans="1:15" s="5" customFormat="1" ht="12.75" x14ac:dyDescent="0.2">
      <c r="A20" s="25"/>
      <c r="B20" s="25"/>
      <c r="C20" s="32"/>
      <c r="D20" s="25"/>
      <c r="E20" s="25"/>
      <c r="F20" s="35"/>
      <c r="G20" s="35"/>
      <c r="H20" s="25"/>
      <c r="I20" s="158"/>
    </row>
    <row r="21" spans="1:15" s="5" customFormat="1" ht="12.75" x14ac:dyDescent="0.2">
      <c r="A21" s="25"/>
      <c r="B21" s="25"/>
      <c r="C21" s="32"/>
      <c r="D21" s="25"/>
      <c r="E21" s="25"/>
      <c r="F21" s="35"/>
      <c r="G21" s="35"/>
      <c r="H21" s="25"/>
      <c r="I21" s="158"/>
      <c r="K21" s="57"/>
    </row>
    <row r="22" spans="1:15" s="5" customFormat="1" ht="12.75" x14ac:dyDescent="0.2">
      <c r="A22" s="25"/>
      <c r="B22" s="25"/>
      <c r="C22" s="32"/>
      <c r="D22" s="25"/>
      <c r="E22" s="25"/>
      <c r="F22" s="35"/>
      <c r="G22" s="35"/>
      <c r="H22" s="94"/>
      <c r="I22" s="115"/>
    </row>
    <row r="23" spans="1:15" s="5" customFormat="1" ht="12.75" x14ac:dyDescent="0.2">
      <c r="C23" s="32"/>
      <c r="F23" s="57"/>
      <c r="G23" s="14"/>
      <c r="I23" s="115"/>
    </row>
    <row r="24" spans="1:15" s="5" customFormat="1" ht="12.75" x14ac:dyDescent="0.2">
      <c r="A24" s="184"/>
      <c r="B24" s="184"/>
      <c r="C24" s="184"/>
      <c r="F24" s="57"/>
      <c r="G24" s="14"/>
      <c r="I24" s="186"/>
      <c r="J24" s="186"/>
    </row>
    <row r="25" spans="1:15" s="5" customFormat="1" ht="12.75" x14ac:dyDescent="0.2">
      <c r="A25" s="183" t="s">
        <v>73</v>
      </c>
      <c r="B25" s="183"/>
      <c r="C25" s="183"/>
      <c r="F25" s="57"/>
      <c r="I25" s="185" t="s">
        <v>74</v>
      </c>
      <c r="J25" s="185"/>
    </row>
    <row r="26" spans="1:15" s="5" customFormat="1" ht="12.75" x14ac:dyDescent="0.2">
      <c r="A26" s="183" t="s">
        <v>75</v>
      </c>
      <c r="B26" s="183"/>
      <c r="C26" s="183"/>
      <c r="E26" s="57"/>
      <c r="F26" s="57"/>
      <c r="I26" s="183" t="s">
        <v>76</v>
      </c>
      <c r="J26" s="183"/>
    </row>
    <row r="27" spans="1:15" s="5" customFormat="1" ht="12.75" x14ac:dyDescent="0.2">
      <c r="A27" s="113"/>
      <c r="B27" s="113"/>
      <c r="C27" s="113"/>
      <c r="E27" s="57"/>
      <c r="F27" s="57"/>
      <c r="G27" s="113"/>
      <c r="H27" s="113"/>
      <c r="I27" s="115"/>
    </row>
    <row r="28" spans="1:15" s="5" customFormat="1" ht="12.75" x14ac:dyDescent="0.2">
      <c r="A28" s="113"/>
      <c r="B28" s="113"/>
      <c r="E28" s="57"/>
      <c r="F28" s="57"/>
      <c r="G28" s="113"/>
      <c r="H28" s="113"/>
      <c r="I28" s="115"/>
      <c r="J28" s="57"/>
    </row>
    <row r="29" spans="1:15" s="5" customFormat="1" x14ac:dyDescent="0.25">
      <c r="A29" s="113"/>
      <c r="B29" s="113"/>
      <c r="C29"/>
      <c r="E29" s="57"/>
      <c r="F29" s="57"/>
      <c r="G29" s="113"/>
      <c r="H29" s="113"/>
      <c r="I29" s="115"/>
    </row>
    <row r="30" spans="1:15" s="5" customFormat="1" x14ac:dyDescent="0.25">
      <c r="C30"/>
      <c r="E30" s="57"/>
      <c r="F30" s="57"/>
      <c r="I30" s="114"/>
    </row>
    <row r="31" spans="1:15" x14ac:dyDescent="0.25">
      <c r="E31" s="57"/>
      <c r="F31" s="37"/>
      <c r="L31" s="5"/>
    </row>
    <row r="32" spans="1:15" x14ac:dyDescent="0.25">
      <c r="E32" s="57"/>
      <c r="F32" s="37"/>
      <c r="I32" s="37"/>
    </row>
    <row r="33" spans="5:6" x14ac:dyDescent="0.25">
      <c r="E33" s="37"/>
      <c r="F33" s="37"/>
    </row>
    <row r="34" spans="5:6" x14ac:dyDescent="0.25">
      <c r="E34" s="37"/>
      <c r="F34" s="70"/>
    </row>
    <row r="35" spans="5:6" x14ac:dyDescent="0.25">
      <c r="E35" s="37"/>
      <c r="F35" s="37"/>
    </row>
    <row r="36" spans="5:6" x14ac:dyDescent="0.25">
      <c r="F36" s="70"/>
    </row>
    <row r="39" spans="5:6" x14ac:dyDescent="0.25">
      <c r="F39" s="37"/>
    </row>
    <row r="40" spans="5:6" x14ac:dyDescent="0.25">
      <c r="F40" s="37"/>
    </row>
    <row r="41" spans="5:6" x14ac:dyDescent="0.25">
      <c r="F41" s="70"/>
    </row>
    <row r="42" spans="5:6" x14ac:dyDescent="0.25">
      <c r="F42" s="37"/>
    </row>
    <row r="43" spans="5:6" x14ac:dyDescent="0.25">
      <c r="F43" s="37"/>
    </row>
    <row r="44" spans="5:6" x14ac:dyDescent="0.25">
      <c r="F44" s="37"/>
    </row>
    <row r="45" spans="5:6" x14ac:dyDescent="0.25">
      <c r="F45" s="37"/>
    </row>
    <row r="46" spans="5:6" x14ac:dyDescent="0.25">
      <c r="F46" s="37"/>
    </row>
    <row r="47" spans="5:6" x14ac:dyDescent="0.25">
      <c r="F47" s="37"/>
    </row>
    <row r="48" spans="5:6" x14ac:dyDescent="0.25">
      <c r="F48" s="37"/>
    </row>
    <row r="49" spans="6:6" x14ac:dyDescent="0.25">
      <c r="F49" s="37"/>
    </row>
    <row r="50" spans="6:6" x14ac:dyDescent="0.25">
      <c r="F50" s="37"/>
    </row>
    <row r="51" spans="6:6" x14ac:dyDescent="0.25">
      <c r="F51" s="37"/>
    </row>
    <row r="52" spans="6:6" x14ac:dyDescent="0.25">
      <c r="F52" s="37"/>
    </row>
    <row r="53" spans="6:6" x14ac:dyDescent="0.25">
      <c r="F53" s="37"/>
    </row>
    <row r="54" spans="6:6" x14ac:dyDescent="0.25">
      <c r="F54" s="37"/>
    </row>
    <row r="55" spans="6:6" x14ac:dyDescent="0.25">
      <c r="F55" s="37"/>
    </row>
    <row r="56" spans="6:6" x14ac:dyDescent="0.25">
      <c r="F56" s="37"/>
    </row>
    <row r="57" spans="6:6" x14ac:dyDescent="0.25">
      <c r="F57" s="37"/>
    </row>
    <row r="58" spans="6:6" x14ac:dyDescent="0.25">
      <c r="F58" s="37"/>
    </row>
    <row r="59" spans="6:6" x14ac:dyDescent="0.25">
      <c r="F59" s="37"/>
    </row>
    <row r="60" spans="6:6" x14ac:dyDescent="0.25">
      <c r="F60" s="37"/>
    </row>
    <row r="61" spans="6:6" x14ac:dyDescent="0.25">
      <c r="F61" s="70"/>
    </row>
    <row r="62" spans="6:6" x14ac:dyDescent="0.25">
      <c r="F62" s="37"/>
    </row>
  </sheetData>
  <mergeCells count="10">
    <mergeCell ref="A25:C25"/>
    <mergeCell ref="I25:J25"/>
    <mergeCell ref="A26:C26"/>
    <mergeCell ref="I26:J26"/>
    <mergeCell ref="A1:H1"/>
    <mergeCell ref="A2:H2"/>
    <mergeCell ref="A3:H3"/>
    <mergeCell ref="A4:H4"/>
    <mergeCell ref="A24:C24"/>
    <mergeCell ref="I24:J24"/>
  </mergeCells>
  <printOptions horizontalCentered="1"/>
  <pageMargins left="0.51181102362204722" right="0.31496062992125984" top="0.74803149606299213" bottom="0.74803149606299213" header="0.31496062992125984" footer="0.31496062992125984"/>
  <pageSetup paperSize="5" scale="9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workbookViewId="0">
      <selection activeCell="G42" sqref="G42"/>
    </sheetView>
  </sheetViews>
  <sheetFormatPr baseColWidth="10" defaultColWidth="11.42578125" defaultRowHeight="15" x14ac:dyDescent="0.25"/>
  <cols>
    <col min="1" max="1" width="6.5703125" customWidth="1"/>
    <col min="2" max="2" width="16.85546875" bestFit="1" customWidth="1"/>
    <col min="3" max="3" width="32" customWidth="1"/>
    <col min="4" max="4" width="23.85546875" customWidth="1"/>
    <col min="5" max="5" width="18.42578125" customWidth="1"/>
    <col min="6" max="6" width="11.5703125" bestFit="1" customWidth="1"/>
    <col min="7" max="7" width="11.85546875" customWidth="1"/>
    <col min="8" max="8" width="8.140625" customWidth="1"/>
    <col min="9" max="9" width="13" customWidth="1"/>
    <col min="10" max="10" width="41" customWidth="1"/>
    <col min="11" max="11" width="46.7109375" customWidth="1"/>
  </cols>
  <sheetData>
    <row r="1" spans="1:29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29" ht="15.75" x14ac:dyDescent="0.25">
      <c r="A2" s="175" t="str">
        <f>+'112-127'!A2:H2</f>
        <v>PERIODO: DEL 16 AL 31 DE DICIEMBRE DE 2018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29" x14ac:dyDescent="0.25">
      <c r="A3" s="176" t="str">
        <f>+'112-127'!A3:H3</f>
        <v>NOMINA QUINCENAL</v>
      </c>
      <c r="B3" s="176"/>
      <c r="C3" s="176"/>
      <c r="D3" s="176"/>
      <c r="E3" s="176"/>
      <c r="F3" s="176"/>
      <c r="G3" s="176"/>
      <c r="H3" s="176"/>
      <c r="I3" s="176"/>
      <c r="J3" s="176"/>
    </row>
    <row r="4" spans="1:29" ht="19.5" customHeight="1" x14ac:dyDescent="0.25">
      <c r="A4" s="187" t="s">
        <v>77</v>
      </c>
      <c r="B4" s="187"/>
      <c r="C4" s="187"/>
      <c r="D4" s="187"/>
      <c r="E4" s="187"/>
      <c r="F4" s="187"/>
      <c r="G4" s="187"/>
      <c r="H4" s="187"/>
      <c r="I4" s="187"/>
      <c r="J4" s="187"/>
    </row>
    <row r="5" spans="1:29" ht="45" x14ac:dyDescent="0.25">
      <c r="A5" s="85" t="s">
        <v>62</v>
      </c>
      <c r="B5" s="86" t="s">
        <v>63</v>
      </c>
      <c r="C5" s="86" t="s">
        <v>64</v>
      </c>
      <c r="D5" s="86" t="s">
        <v>0</v>
      </c>
      <c r="E5" s="86" t="s">
        <v>1</v>
      </c>
      <c r="F5" s="86" t="s">
        <v>65</v>
      </c>
      <c r="G5" s="86" t="s">
        <v>66</v>
      </c>
      <c r="H5" s="86" t="s">
        <v>67</v>
      </c>
      <c r="I5" s="86" t="s">
        <v>68</v>
      </c>
      <c r="J5" s="86" t="s">
        <v>69</v>
      </c>
      <c r="U5" s="132" t="s">
        <v>373</v>
      </c>
      <c r="V5" s="133">
        <v>43383</v>
      </c>
      <c r="W5" s="134" t="s">
        <v>374</v>
      </c>
    </row>
    <row r="6" spans="1:29" ht="24.95" customHeight="1" x14ac:dyDescent="0.25">
      <c r="A6" s="1">
        <v>131</v>
      </c>
      <c r="B6" s="1" t="s">
        <v>88</v>
      </c>
      <c r="C6" s="26" t="s">
        <v>373</v>
      </c>
      <c r="D6" s="16" t="s">
        <v>221</v>
      </c>
      <c r="E6" s="46" t="s">
        <v>414</v>
      </c>
      <c r="F6" s="68">
        <v>653.02</v>
      </c>
      <c r="G6" s="68">
        <v>171.78</v>
      </c>
      <c r="H6" s="68"/>
      <c r="I6" s="68">
        <f>+F6+G6-H6</f>
        <v>824.8</v>
      </c>
      <c r="J6" s="108">
        <f>+I6</f>
        <v>824.8</v>
      </c>
      <c r="U6" t="s">
        <v>302</v>
      </c>
      <c r="V6" s="109">
        <v>43342</v>
      </c>
      <c r="W6" t="s">
        <v>305</v>
      </c>
    </row>
    <row r="7" spans="1:29" ht="24.95" customHeight="1" x14ac:dyDescent="0.25">
      <c r="A7" s="1">
        <v>132</v>
      </c>
      <c r="B7" s="1" t="s">
        <v>88</v>
      </c>
      <c r="C7" s="26" t="s">
        <v>386</v>
      </c>
      <c r="D7" s="16" t="s">
        <v>222</v>
      </c>
      <c r="E7" s="46" t="s">
        <v>286</v>
      </c>
      <c r="F7" s="19">
        <v>890.95</v>
      </c>
      <c r="G7" s="68">
        <v>156.4</v>
      </c>
      <c r="H7" s="143"/>
      <c r="I7" s="68">
        <f>+F7+G7-H7</f>
        <v>1047.3500000000001</v>
      </c>
      <c r="J7" s="108">
        <f>+I7</f>
        <v>1047.3500000000001</v>
      </c>
      <c r="U7" s="117" t="s">
        <v>297</v>
      </c>
      <c r="V7" s="118">
        <v>43283</v>
      </c>
      <c r="W7" s="117" t="s">
        <v>298</v>
      </c>
      <c r="X7" s="118"/>
      <c r="Y7" s="117" t="s">
        <v>299</v>
      </c>
      <c r="Z7" s="117"/>
      <c r="AA7" s="117"/>
      <c r="AB7" s="117"/>
      <c r="AC7" s="117" t="s">
        <v>304</v>
      </c>
    </row>
    <row r="8" spans="1:29" ht="24.75" hidden="1" customHeight="1" x14ac:dyDescent="0.25">
      <c r="A8" s="1">
        <v>133</v>
      </c>
      <c r="B8" s="1" t="s">
        <v>88</v>
      </c>
      <c r="C8" s="26"/>
      <c r="D8" s="16" t="s">
        <v>223</v>
      </c>
      <c r="E8" s="46" t="s">
        <v>249</v>
      </c>
      <c r="F8" s="19"/>
      <c r="G8" s="68"/>
      <c r="H8" s="143"/>
      <c r="I8" s="68"/>
      <c r="J8" s="108"/>
      <c r="U8" s="117">
        <f>+J8*2</f>
        <v>0</v>
      </c>
      <c r="V8" s="117">
        <f>+U8*3</f>
        <v>0</v>
      </c>
    </row>
    <row r="9" spans="1:29" ht="24.75" customHeight="1" x14ac:dyDescent="0.25">
      <c r="A9" s="1">
        <v>136</v>
      </c>
      <c r="B9" s="1" t="s">
        <v>88</v>
      </c>
      <c r="C9" s="27" t="s">
        <v>415</v>
      </c>
      <c r="D9" s="16" t="s">
        <v>224</v>
      </c>
      <c r="E9" s="46" t="s">
        <v>416</v>
      </c>
      <c r="F9" s="68">
        <v>1057.81</v>
      </c>
      <c r="G9" s="68">
        <v>145.72</v>
      </c>
      <c r="H9" s="143"/>
      <c r="I9" s="143">
        <f t="shared" ref="I9:I12" si="0">+F9+G9-H9</f>
        <v>1203.53</v>
      </c>
      <c r="J9" s="108"/>
      <c r="U9">
        <f>+J8*2</f>
        <v>0</v>
      </c>
      <c r="V9">
        <v>6500</v>
      </c>
    </row>
    <row r="10" spans="1:29" ht="24.75" customHeight="1" x14ac:dyDescent="0.25">
      <c r="A10" s="1">
        <v>137</v>
      </c>
      <c r="B10" s="1" t="s">
        <v>88</v>
      </c>
      <c r="C10" s="27" t="s">
        <v>426</v>
      </c>
      <c r="D10" s="16" t="s">
        <v>225</v>
      </c>
      <c r="E10" s="46" t="s">
        <v>427</v>
      </c>
      <c r="F10" s="68">
        <v>1057.81</v>
      </c>
      <c r="G10" s="68">
        <v>145.72</v>
      </c>
      <c r="H10" s="143"/>
      <c r="I10" s="143">
        <f t="shared" si="0"/>
        <v>1203.53</v>
      </c>
      <c r="J10" s="108"/>
      <c r="V10">
        <f>+V9-V8</f>
        <v>6500</v>
      </c>
      <c r="Y10">
        <v>1047.3499999999999</v>
      </c>
    </row>
    <row r="11" spans="1:29" ht="24.75" customHeight="1" x14ac:dyDescent="0.25">
      <c r="A11" s="1">
        <v>138</v>
      </c>
      <c r="B11" s="1" t="s">
        <v>88</v>
      </c>
      <c r="C11" s="27" t="s">
        <v>417</v>
      </c>
      <c r="D11" s="16" t="s">
        <v>226</v>
      </c>
      <c r="E11" s="46" t="s">
        <v>418</v>
      </c>
      <c r="F11" s="68">
        <v>1336.425</v>
      </c>
      <c r="G11" s="68">
        <v>127.89</v>
      </c>
      <c r="H11" s="143"/>
      <c r="I11" s="143">
        <f t="shared" si="0"/>
        <v>1464.3150000000001</v>
      </c>
      <c r="J11" s="108"/>
      <c r="Y11">
        <v>824.8</v>
      </c>
    </row>
    <row r="12" spans="1:29" ht="24.75" customHeight="1" x14ac:dyDescent="0.25">
      <c r="A12" s="1">
        <v>139</v>
      </c>
      <c r="B12" s="1" t="s">
        <v>88</v>
      </c>
      <c r="C12" s="26" t="s">
        <v>419</v>
      </c>
      <c r="D12" s="16" t="s">
        <v>227</v>
      </c>
      <c r="E12" s="46" t="s">
        <v>420</v>
      </c>
      <c r="F12" s="68">
        <v>2121.8000000000002</v>
      </c>
      <c r="G12" s="68">
        <v>65.62</v>
      </c>
      <c r="H12" s="144"/>
      <c r="I12" s="144">
        <f t="shared" si="0"/>
        <v>2187.42</v>
      </c>
      <c r="J12" s="108"/>
      <c r="U12" t="s">
        <v>303</v>
      </c>
      <c r="Y12">
        <v>1047.3499999999999</v>
      </c>
    </row>
    <row r="13" spans="1:29" ht="24.75" customHeight="1" x14ac:dyDescent="0.25">
      <c r="A13" s="1">
        <v>140</v>
      </c>
      <c r="B13" s="1" t="s">
        <v>88</v>
      </c>
      <c r="C13" s="17" t="s">
        <v>421</v>
      </c>
      <c r="D13" s="16" t="s">
        <v>228</v>
      </c>
      <c r="E13" s="15" t="s">
        <v>424</v>
      </c>
      <c r="F13" s="68">
        <v>2718.17</v>
      </c>
      <c r="G13" s="68"/>
      <c r="H13" s="107">
        <v>28.99</v>
      </c>
      <c r="I13" s="107">
        <f>+F13+G13-H13</f>
        <v>2689.1800000000003</v>
      </c>
      <c r="J13" s="108"/>
      <c r="U13">
        <f>+J14*4</f>
        <v>4814.12</v>
      </c>
      <c r="V13">
        <v>2500</v>
      </c>
      <c r="W13">
        <f>+U13-V13</f>
        <v>2314.12</v>
      </c>
      <c r="Y13">
        <v>1047.3499999999999</v>
      </c>
    </row>
    <row r="14" spans="1:29" ht="24.75" customHeight="1" x14ac:dyDescent="0.25">
      <c r="A14" s="1">
        <v>141</v>
      </c>
      <c r="B14" s="1" t="s">
        <v>88</v>
      </c>
      <c r="C14" s="27" t="s">
        <v>229</v>
      </c>
      <c r="D14" s="46" t="s">
        <v>411</v>
      </c>
      <c r="E14" s="46" t="s">
        <v>428</v>
      </c>
      <c r="F14" s="68">
        <v>1057.81</v>
      </c>
      <c r="G14" s="68">
        <v>145.72</v>
      </c>
      <c r="H14" s="143"/>
      <c r="I14" s="107">
        <f t="shared" ref="I14:I16" si="1">+F14+G14-H14</f>
        <v>1203.53</v>
      </c>
      <c r="J14" s="108">
        <f>+I14</f>
        <v>1203.53</v>
      </c>
      <c r="U14" t="s">
        <v>300</v>
      </c>
      <c r="V14" s="109">
        <v>43332</v>
      </c>
      <c r="Y14">
        <v>500</v>
      </c>
    </row>
    <row r="15" spans="1:29" ht="24.75" hidden="1" customHeight="1" x14ac:dyDescent="0.25">
      <c r="A15" s="1">
        <v>142</v>
      </c>
      <c r="B15" s="1" t="s">
        <v>88</v>
      </c>
      <c r="C15" s="27"/>
      <c r="D15" s="160" t="s">
        <v>39</v>
      </c>
      <c r="E15" s="46"/>
      <c r="F15" s="68"/>
      <c r="G15" s="68"/>
      <c r="H15" s="143"/>
      <c r="I15" s="107"/>
      <c r="J15" s="108"/>
      <c r="U15" t="s">
        <v>301</v>
      </c>
      <c r="V15" s="109">
        <v>43335</v>
      </c>
      <c r="Y15">
        <v>3610.59</v>
      </c>
    </row>
    <row r="16" spans="1:29" ht="24.75" customHeight="1" x14ac:dyDescent="0.25">
      <c r="A16" s="1">
        <f t="shared" ref="A16" si="2">+A15+1</f>
        <v>143</v>
      </c>
      <c r="B16" s="1" t="s">
        <v>88</v>
      </c>
      <c r="C16" s="27" t="s">
        <v>230</v>
      </c>
      <c r="D16" s="16" t="s">
        <v>258</v>
      </c>
      <c r="E16" s="46" t="s">
        <v>259</v>
      </c>
      <c r="F16" s="68">
        <v>1057.81</v>
      </c>
      <c r="G16" s="68">
        <v>145.72</v>
      </c>
      <c r="H16" s="143"/>
      <c r="I16" s="107">
        <f t="shared" si="1"/>
        <v>1203.53</v>
      </c>
      <c r="J16" s="108">
        <f>+I16</f>
        <v>1203.53</v>
      </c>
      <c r="U16" t="s">
        <v>385</v>
      </c>
      <c r="V16" s="109">
        <v>43390</v>
      </c>
      <c r="Y16">
        <f>SUM(Y10:Y15)</f>
        <v>8077.4400000000005</v>
      </c>
    </row>
    <row r="17" spans="1:23" ht="24.75" customHeight="1" x14ac:dyDescent="0.25">
      <c r="A17" s="31"/>
      <c r="B17" s="31"/>
      <c r="C17" s="28"/>
      <c r="D17" s="29"/>
      <c r="E17" s="30"/>
      <c r="F17" s="34">
        <f>SUM(F6:F16)</f>
        <v>11951.605</v>
      </c>
      <c r="G17" s="34">
        <f>SUM(G6:G16)</f>
        <v>1104.57</v>
      </c>
      <c r="H17" s="34">
        <f>SUM(H6:H16)</f>
        <v>28.99</v>
      </c>
      <c r="I17" s="34">
        <f>SUM(I6:I16)</f>
        <v>13027.185000000001</v>
      </c>
      <c r="J17" s="34">
        <f>SUM(J6:J16)</f>
        <v>4279.21</v>
      </c>
      <c r="U17" s="34">
        <f>SUM(U6:U16)</f>
        <v>4814.12</v>
      </c>
      <c r="W17" s="120">
        <f>+J16*3</f>
        <v>3610.59</v>
      </c>
    </row>
    <row r="18" spans="1:23" ht="10.5" customHeight="1" x14ac:dyDescent="0.25">
      <c r="A18" s="31"/>
      <c r="B18" s="31"/>
      <c r="C18" s="28"/>
      <c r="D18" s="29"/>
      <c r="E18" s="30"/>
      <c r="F18" s="36"/>
      <c r="G18" s="36"/>
      <c r="H18" s="36"/>
      <c r="I18" s="36"/>
    </row>
    <row r="19" spans="1:23" ht="18.75" customHeight="1" x14ac:dyDescent="0.25">
      <c r="A19" s="31"/>
      <c r="B19" s="31"/>
      <c r="C19" s="28"/>
      <c r="D19" s="29"/>
      <c r="E19" s="30"/>
      <c r="F19" s="64"/>
      <c r="G19" s="62"/>
      <c r="H19" s="62"/>
      <c r="I19" s="66"/>
      <c r="J19" s="37">
        <f>+I17-J17</f>
        <v>8747.9750000000022</v>
      </c>
      <c r="W19">
        <v>1500</v>
      </c>
    </row>
    <row r="20" spans="1:23" ht="24.75" customHeight="1" x14ac:dyDescent="0.3">
      <c r="A20" s="31"/>
      <c r="B20" s="31"/>
      <c r="C20" s="28"/>
      <c r="D20" s="29"/>
      <c r="E20" s="30"/>
      <c r="F20" s="102"/>
      <c r="G20" s="77"/>
      <c r="H20" s="63"/>
      <c r="I20" s="12"/>
      <c r="J20" s="12">
        <f>+'112-127'!I18</f>
        <v>15301.322</v>
      </c>
      <c r="U20" s="119">
        <f>+I20-J20</f>
        <v>-15301.322</v>
      </c>
      <c r="W20" s="12">
        <f>+W17-W19</f>
        <v>2110.59</v>
      </c>
    </row>
    <row r="21" spans="1:23" ht="24.75" customHeight="1" x14ac:dyDescent="0.25">
      <c r="A21" s="31"/>
      <c r="B21" s="31"/>
      <c r="C21" s="28"/>
      <c r="D21" s="29"/>
      <c r="E21" s="73"/>
      <c r="F21" s="103"/>
      <c r="G21" s="73"/>
      <c r="H21" s="73"/>
      <c r="I21" s="65"/>
      <c r="J21" s="12">
        <f>+J19+J20</f>
        <v>24049.297000000002</v>
      </c>
    </row>
    <row r="22" spans="1:23" x14ac:dyDescent="0.25">
      <c r="A22" s="178"/>
      <c r="B22" s="178"/>
      <c r="C22" s="178"/>
      <c r="E22" s="74"/>
      <c r="F22" s="188"/>
      <c r="G22" s="189"/>
      <c r="H22" s="189"/>
      <c r="I22" s="189"/>
      <c r="J22" s="171"/>
    </row>
    <row r="23" spans="1:23" x14ac:dyDescent="0.25">
      <c r="A23" s="173" t="s">
        <v>73</v>
      </c>
      <c r="B23" s="173"/>
      <c r="C23" s="173"/>
      <c r="F23" s="190" t="s">
        <v>74</v>
      </c>
      <c r="G23" s="190"/>
      <c r="H23" s="190"/>
      <c r="I23" s="190"/>
      <c r="J23" s="12"/>
    </row>
    <row r="24" spans="1:23" x14ac:dyDescent="0.25">
      <c r="A24" s="173" t="s">
        <v>75</v>
      </c>
      <c r="B24" s="173"/>
      <c r="C24" s="173"/>
      <c r="F24" s="173" t="s">
        <v>76</v>
      </c>
      <c r="G24" s="173"/>
      <c r="H24" s="173"/>
      <c r="I24" s="173"/>
    </row>
    <row r="25" spans="1:23" x14ac:dyDescent="0.25">
      <c r="F25" s="105"/>
      <c r="G25" s="105"/>
      <c r="H25" s="105"/>
      <c r="I25" s="105"/>
    </row>
    <row r="29" spans="1:23" x14ac:dyDescent="0.25">
      <c r="F29" s="121" t="s">
        <v>306</v>
      </c>
      <c r="G29" s="117"/>
      <c r="H29" s="117"/>
      <c r="I29" s="121" t="s">
        <v>307</v>
      </c>
      <c r="J29" s="117"/>
      <c r="U29" s="117"/>
    </row>
    <row r="34" spans="2:9" x14ac:dyDescent="0.25">
      <c r="B34" s="37"/>
      <c r="G34" s="37"/>
      <c r="I34">
        <f>350*6</f>
        <v>2100</v>
      </c>
    </row>
    <row r="35" spans="2:9" x14ac:dyDescent="0.25">
      <c r="B35" s="37"/>
      <c r="E35" s="37"/>
      <c r="G35" s="37">
        <v>1203.5</v>
      </c>
    </row>
    <row r="36" spans="2:9" x14ac:dyDescent="0.25">
      <c r="B36" s="37"/>
      <c r="E36" s="37"/>
      <c r="G36" s="37">
        <v>2689</v>
      </c>
    </row>
    <row r="37" spans="2:9" x14ac:dyDescent="0.25">
      <c r="E37" s="37"/>
      <c r="G37" s="37">
        <v>2500</v>
      </c>
    </row>
    <row r="38" spans="2:9" x14ac:dyDescent="0.25">
      <c r="E38" s="37"/>
      <c r="G38" s="37">
        <f>SUM(G35:G37)</f>
        <v>6392.5</v>
      </c>
    </row>
    <row r="39" spans="2:9" x14ac:dyDescent="0.25">
      <c r="E39" s="37"/>
      <c r="G39" s="37"/>
    </row>
    <row r="40" spans="2:9" x14ac:dyDescent="0.25">
      <c r="G40" s="37">
        <v>3703.5</v>
      </c>
    </row>
    <row r="41" spans="2:9" x14ac:dyDescent="0.25">
      <c r="G41" s="37">
        <v>2689</v>
      </c>
    </row>
    <row r="42" spans="2:9" x14ac:dyDescent="0.25">
      <c r="G42" s="37"/>
    </row>
    <row r="43" spans="2:9" x14ac:dyDescent="0.25">
      <c r="G43" s="37"/>
    </row>
    <row r="44" spans="2:9" x14ac:dyDescent="0.25">
      <c r="G44" s="37"/>
    </row>
    <row r="45" spans="2:9" x14ac:dyDescent="0.25">
      <c r="G45" s="37"/>
    </row>
    <row r="46" spans="2:9" x14ac:dyDescent="0.25">
      <c r="G46" s="37"/>
    </row>
    <row r="47" spans="2:9" x14ac:dyDescent="0.25">
      <c r="G47" s="37"/>
    </row>
    <row r="48" spans="2:9" x14ac:dyDescent="0.25">
      <c r="G48" s="37"/>
    </row>
    <row r="49" spans="7:7" x14ac:dyDescent="0.25">
      <c r="G49" s="70"/>
    </row>
  </sheetData>
  <mergeCells count="10">
    <mergeCell ref="A24:C24"/>
    <mergeCell ref="A22:C22"/>
    <mergeCell ref="F22:I22"/>
    <mergeCell ref="F23:I23"/>
    <mergeCell ref="F24:I24"/>
    <mergeCell ref="A1:J1"/>
    <mergeCell ref="A2:J2"/>
    <mergeCell ref="A3:J3"/>
    <mergeCell ref="A4:J4"/>
    <mergeCell ref="A23:C23"/>
  </mergeCells>
  <printOptions horizontalCentered="1"/>
  <pageMargins left="0.31496062992125984" right="0.31496062992125984" top="0.35433070866141736" bottom="0.35433070866141736" header="0.31496062992125984" footer="0.31496062992125984"/>
  <pageSetup paperSize="5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E6" sqref="E6"/>
    </sheetView>
  </sheetViews>
  <sheetFormatPr baseColWidth="10" defaultColWidth="11.42578125" defaultRowHeight="15" x14ac:dyDescent="0.25"/>
  <cols>
    <col min="1" max="1" width="5.42578125" customWidth="1"/>
    <col min="2" max="2" width="21" customWidth="1"/>
    <col min="3" max="3" width="35.28515625" bestFit="1" customWidth="1"/>
    <col min="4" max="4" width="11.42578125" customWidth="1"/>
    <col min="5" max="5" width="15.28515625" customWidth="1"/>
    <col min="8" max="8" width="9.5703125" customWidth="1"/>
    <col min="9" max="9" width="12.5703125" customWidth="1"/>
    <col min="10" max="10" width="41.28515625" customWidth="1"/>
  </cols>
  <sheetData>
    <row r="1" spans="1:11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1" ht="15.75" x14ac:dyDescent="0.25">
      <c r="A2" s="175" t="str">
        <f>+Hoja1!A2</f>
        <v>PERIODO: DEL 16 AL 31 DE DICIEMBRE DE 2018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1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</row>
    <row r="4" spans="1:11" ht="19.5" customHeight="1" x14ac:dyDescent="0.25">
      <c r="A4" s="177" t="s">
        <v>231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1" ht="45" x14ac:dyDescent="0.25">
      <c r="A5" s="85" t="s">
        <v>62</v>
      </c>
      <c r="B5" s="86" t="s">
        <v>63</v>
      </c>
      <c r="C5" s="86" t="s">
        <v>64</v>
      </c>
      <c r="D5" s="86" t="s">
        <v>0</v>
      </c>
      <c r="E5" s="86" t="s">
        <v>1</v>
      </c>
      <c r="F5" s="86" t="s">
        <v>65</v>
      </c>
      <c r="G5" s="86" t="s">
        <v>66</v>
      </c>
      <c r="H5" s="86" t="s">
        <v>67</v>
      </c>
      <c r="I5" s="86" t="s">
        <v>68</v>
      </c>
      <c r="J5" s="86" t="s">
        <v>69</v>
      </c>
    </row>
    <row r="6" spans="1:11" ht="30" customHeight="1" x14ac:dyDescent="0.25">
      <c r="A6" s="145">
        <v>115</v>
      </c>
      <c r="B6" s="147" t="s">
        <v>88</v>
      </c>
      <c r="C6" s="138" t="s">
        <v>204</v>
      </c>
      <c r="D6" s="148"/>
      <c r="E6" s="138" t="s">
        <v>205</v>
      </c>
      <c r="F6" s="149">
        <v>1500</v>
      </c>
      <c r="G6" s="149"/>
      <c r="H6" s="149"/>
      <c r="I6" s="149">
        <f>+F6+G6</f>
        <v>1500</v>
      </c>
      <c r="J6" s="9"/>
      <c r="K6" s="48"/>
    </row>
    <row r="20" spans="1:10" x14ac:dyDescent="0.25">
      <c r="A20" s="178"/>
      <c r="B20" s="178"/>
      <c r="C20" s="178"/>
      <c r="I20" s="178"/>
      <c r="J20" s="178"/>
    </row>
    <row r="21" spans="1:10" x14ac:dyDescent="0.25">
      <c r="A21" s="173" t="s">
        <v>73</v>
      </c>
      <c r="B21" s="173"/>
      <c r="C21" s="173"/>
      <c r="I21" s="173" t="s">
        <v>74</v>
      </c>
      <c r="J21" s="173"/>
    </row>
    <row r="22" spans="1:10" x14ac:dyDescent="0.25">
      <c r="A22" s="173" t="s">
        <v>75</v>
      </c>
      <c r="B22" s="173"/>
      <c r="C22" s="173"/>
      <c r="I22" s="173" t="s">
        <v>76</v>
      </c>
      <c r="J22" s="173"/>
    </row>
    <row r="38" spans="6:9" x14ac:dyDescent="0.25">
      <c r="F38" s="37"/>
    </row>
    <row r="39" spans="6:9" x14ac:dyDescent="0.25">
      <c r="F39" s="37"/>
    </row>
    <row r="40" spans="6:9" x14ac:dyDescent="0.25">
      <c r="F40" s="37"/>
    </row>
    <row r="41" spans="6:9" x14ac:dyDescent="0.25">
      <c r="F41" s="37"/>
    </row>
    <row r="42" spans="6:9" x14ac:dyDescent="0.25">
      <c r="F42" s="37"/>
    </row>
    <row r="43" spans="6:9" x14ac:dyDescent="0.25">
      <c r="F43" s="37"/>
    </row>
    <row r="44" spans="6:9" x14ac:dyDescent="0.25">
      <c r="F44" s="37"/>
      <c r="I44" s="37"/>
    </row>
    <row r="45" spans="6:9" x14ac:dyDescent="0.25">
      <c r="F45" s="37"/>
      <c r="I45" s="37"/>
    </row>
    <row r="46" spans="6:9" x14ac:dyDescent="0.25">
      <c r="F46" s="37"/>
      <c r="I46" s="37"/>
    </row>
    <row r="47" spans="6:9" x14ac:dyDescent="0.25">
      <c r="F47" s="37"/>
      <c r="I47" s="37"/>
    </row>
    <row r="48" spans="6:9" x14ac:dyDescent="0.25">
      <c r="F48" s="37"/>
      <c r="I48" s="37"/>
    </row>
    <row r="49" spans="6:9" x14ac:dyDescent="0.25">
      <c r="F49" s="37"/>
      <c r="I49" s="37"/>
    </row>
    <row r="50" spans="6:9" x14ac:dyDescent="0.25">
      <c r="F50" s="37"/>
      <c r="I50" s="37"/>
    </row>
    <row r="51" spans="6:9" x14ac:dyDescent="0.25">
      <c r="I51" s="37"/>
    </row>
    <row r="52" spans="6:9" x14ac:dyDescent="0.25">
      <c r="I52" s="37"/>
    </row>
  </sheetData>
  <mergeCells count="10">
    <mergeCell ref="A21:C21"/>
    <mergeCell ref="I21:J21"/>
    <mergeCell ref="A22:C22"/>
    <mergeCell ref="I22:J22"/>
    <mergeCell ref="A4:J4"/>
    <mergeCell ref="A3:J3"/>
    <mergeCell ref="A1:J1"/>
    <mergeCell ref="A2:J2"/>
    <mergeCell ref="A20:C20"/>
    <mergeCell ref="I20:J20"/>
  </mergeCells>
  <printOptions horizontalCentered="1"/>
  <pageMargins left="0.70866141732283472" right="0.51181102362204722" top="0.74803149606299213" bottom="0.74803149606299213" header="0.31496062992125984" footer="0.31496062992125984"/>
  <pageSetup paperSize="5" scale="9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opLeftCell="B10" workbookViewId="0">
      <selection activeCell="K15" sqref="K15"/>
    </sheetView>
  </sheetViews>
  <sheetFormatPr baseColWidth="10" defaultColWidth="11.42578125" defaultRowHeight="15" x14ac:dyDescent="0.25"/>
  <cols>
    <col min="1" max="1" width="6.140625" customWidth="1"/>
    <col min="2" max="2" width="19.28515625" customWidth="1"/>
    <col min="3" max="3" width="31" bestFit="1" customWidth="1"/>
    <col min="4" max="4" width="19.5703125" customWidth="1"/>
    <col min="5" max="5" width="15.140625" bestFit="1" customWidth="1"/>
    <col min="6" max="6" width="12.5703125" bestFit="1" customWidth="1"/>
    <col min="7" max="7" width="12" bestFit="1" customWidth="1"/>
    <col min="8" max="8" width="12.5703125" bestFit="1" customWidth="1"/>
    <col min="9" max="9" width="12.5703125" customWidth="1"/>
    <col min="10" max="10" width="12.5703125" bestFit="1" customWidth="1"/>
    <col min="11" max="11" width="38" customWidth="1"/>
    <col min="14" max="14" width="12.5703125" bestFit="1" customWidth="1"/>
  </cols>
  <sheetData>
    <row r="1" spans="1:19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9" ht="15.75" x14ac:dyDescent="0.25">
      <c r="A2" s="175" t="str">
        <f>+'128'!A2:J2</f>
        <v>PERIODO: DEL 16 AL 31 DE DICIEMBRE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9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9" ht="19.5" customHeight="1" thickBot="1" x14ac:dyDescent="0.3">
      <c r="A4" s="187" t="s">
        <v>232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9" ht="34.5" thickBot="1" x14ac:dyDescent="0.3">
      <c r="A5" s="85" t="s">
        <v>62</v>
      </c>
      <c r="B5" s="86" t="s">
        <v>63</v>
      </c>
      <c r="C5" s="86" t="s">
        <v>64</v>
      </c>
      <c r="D5" s="86" t="s">
        <v>0</v>
      </c>
      <c r="E5" s="86" t="s">
        <v>1</v>
      </c>
      <c r="F5" s="86" t="s">
        <v>65</v>
      </c>
      <c r="G5" s="86" t="s">
        <v>66</v>
      </c>
      <c r="H5" s="86" t="s">
        <v>67</v>
      </c>
      <c r="I5" s="83" t="s">
        <v>372</v>
      </c>
      <c r="J5" s="86" t="s">
        <v>68</v>
      </c>
      <c r="K5" s="86" t="s">
        <v>69</v>
      </c>
    </row>
    <row r="6" spans="1:19" ht="30" customHeight="1" x14ac:dyDescent="0.25">
      <c r="A6" s="15">
        <v>145</v>
      </c>
      <c r="B6" s="15" t="s">
        <v>233</v>
      </c>
      <c r="C6" s="18" t="s">
        <v>234</v>
      </c>
      <c r="D6" s="15" t="s">
        <v>159</v>
      </c>
      <c r="E6" s="18" t="s">
        <v>24</v>
      </c>
      <c r="F6" s="39">
        <v>7535.6036000000004</v>
      </c>
      <c r="G6" s="39"/>
      <c r="H6" s="39">
        <v>971.43</v>
      </c>
      <c r="I6" s="39">
        <f>+(F6-H6)*0.1</f>
        <v>656.41736000000003</v>
      </c>
      <c r="J6" s="39">
        <f>+F6+G6-H6-I6</f>
        <v>5907.7562399999997</v>
      </c>
      <c r="K6" s="58"/>
      <c r="L6" s="42"/>
      <c r="M6" s="42"/>
      <c r="N6" s="42"/>
      <c r="O6" s="43"/>
      <c r="P6" s="43"/>
      <c r="Q6" s="43"/>
      <c r="R6" s="43"/>
      <c r="S6" s="43"/>
    </row>
    <row r="7" spans="1:19" ht="30" customHeight="1" x14ac:dyDescent="0.25">
      <c r="A7" s="15">
        <v>146</v>
      </c>
      <c r="B7" s="15" t="s">
        <v>233</v>
      </c>
      <c r="C7" s="17" t="s">
        <v>235</v>
      </c>
      <c r="D7" s="15" t="s">
        <v>236</v>
      </c>
      <c r="E7" s="39" t="s">
        <v>237</v>
      </c>
      <c r="F7" s="39">
        <v>6354.8991500000002</v>
      </c>
      <c r="G7" s="39"/>
      <c r="H7" s="39">
        <v>719.23</v>
      </c>
      <c r="I7" s="39">
        <f t="shared" ref="I7:I18" si="0">+(F7-H7)*0.1</f>
        <v>563.56691499999999</v>
      </c>
      <c r="J7" s="39">
        <f t="shared" ref="J7:J18" si="1">+F7+G7-H7-I7</f>
        <v>5072.1022349999994</v>
      </c>
      <c r="K7" s="58"/>
      <c r="L7" s="42"/>
      <c r="M7" s="42"/>
      <c r="N7" s="42"/>
      <c r="O7" s="43"/>
      <c r="P7" s="43"/>
      <c r="Q7" s="42"/>
      <c r="R7" s="43"/>
      <c r="S7" s="43"/>
    </row>
    <row r="8" spans="1:19" ht="30" customHeight="1" x14ac:dyDescent="0.25">
      <c r="A8" s="15">
        <v>149</v>
      </c>
      <c r="B8" s="15" t="s">
        <v>233</v>
      </c>
      <c r="C8" s="17" t="s">
        <v>239</v>
      </c>
      <c r="D8" s="15" t="s">
        <v>238</v>
      </c>
      <c r="E8" s="39" t="s">
        <v>240</v>
      </c>
      <c r="F8" s="39">
        <v>4371.3560500000003</v>
      </c>
      <c r="G8" s="39"/>
      <c r="H8" s="39">
        <v>360</v>
      </c>
      <c r="I8" s="39">
        <f t="shared" si="0"/>
        <v>401.13560500000006</v>
      </c>
      <c r="J8" s="39">
        <f t="shared" si="1"/>
        <v>3610.2204450000004</v>
      </c>
      <c r="K8" s="58"/>
      <c r="L8" s="42"/>
      <c r="M8" s="42"/>
      <c r="N8" s="42"/>
      <c r="O8" s="43"/>
      <c r="P8" s="43"/>
      <c r="Q8" s="42"/>
      <c r="R8" s="43"/>
      <c r="S8" s="43"/>
    </row>
    <row r="9" spans="1:19" ht="30" customHeight="1" x14ac:dyDescent="0.25">
      <c r="A9" s="15">
        <v>150</v>
      </c>
      <c r="B9" s="15" t="s">
        <v>233</v>
      </c>
      <c r="C9" s="17" t="s">
        <v>241</v>
      </c>
      <c r="D9" s="15" t="s">
        <v>238</v>
      </c>
      <c r="E9" s="39" t="s">
        <v>242</v>
      </c>
      <c r="F9" s="39">
        <v>4371.3560500000003</v>
      </c>
      <c r="G9" s="39"/>
      <c r="H9" s="39">
        <v>360</v>
      </c>
      <c r="I9" s="39">
        <f t="shared" si="0"/>
        <v>401.13560500000006</v>
      </c>
      <c r="J9" s="39">
        <f t="shared" si="1"/>
        <v>3610.2204450000004</v>
      </c>
      <c r="K9" s="58"/>
      <c r="L9" s="42"/>
      <c r="M9" s="42"/>
      <c r="N9" s="42"/>
      <c r="O9" s="43"/>
      <c r="P9" s="43"/>
      <c r="Q9" s="42"/>
      <c r="R9" s="43"/>
      <c r="S9" s="43"/>
    </row>
    <row r="10" spans="1:19" ht="30" customHeight="1" x14ac:dyDescent="0.25">
      <c r="A10" s="15">
        <v>153</v>
      </c>
      <c r="B10" s="15" t="s">
        <v>233</v>
      </c>
      <c r="C10" s="17" t="s">
        <v>243</v>
      </c>
      <c r="D10" s="15" t="s">
        <v>238</v>
      </c>
      <c r="E10" s="39" t="s">
        <v>244</v>
      </c>
      <c r="F10" s="39">
        <v>6354.8991500000002</v>
      </c>
      <c r="G10" s="39"/>
      <c r="H10" s="39">
        <v>719.23</v>
      </c>
      <c r="I10" s="39">
        <f t="shared" ref="I10" si="2">+(F10-H10)*0.1</f>
        <v>563.56691499999999</v>
      </c>
      <c r="J10" s="39">
        <f t="shared" ref="J10" si="3">+F10+G10-H10-I10</f>
        <v>5072.1022349999994</v>
      </c>
      <c r="K10" s="123" t="s">
        <v>359</v>
      </c>
      <c r="L10" s="42"/>
      <c r="M10" s="42"/>
      <c r="N10" s="42"/>
      <c r="O10" s="43"/>
      <c r="P10" s="43"/>
      <c r="Q10" s="42"/>
      <c r="R10" s="43"/>
      <c r="S10" s="43"/>
    </row>
    <row r="11" spans="1:19" ht="30" customHeight="1" x14ac:dyDescent="0.25">
      <c r="A11" s="15">
        <v>155</v>
      </c>
      <c r="B11" s="15" t="s">
        <v>233</v>
      </c>
      <c r="C11" s="17" t="s">
        <v>254</v>
      </c>
      <c r="D11" s="15" t="s">
        <v>238</v>
      </c>
      <c r="E11" s="39" t="s">
        <v>256</v>
      </c>
      <c r="F11" s="39">
        <v>4371.3560500000003</v>
      </c>
      <c r="G11" s="39"/>
      <c r="H11" s="39">
        <v>360</v>
      </c>
      <c r="I11" s="39">
        <f t="shared" si="0"/>
        <v>401.13560500000006</v>
      </c>
      <c r="J11" s="39">
        <f t="shared" si="1"/>
        <v>3610.2204450000004</v>
      </c>
      <c r="K11" s="58"/>
      <c r="L11" s="42"/>
      <c r="M11" s="42"/>
      <c r="N11" s="42"/>
      <c r="O11" s="43"/>
      <c r="P11" s="43"/>
      <c r="Q11" s="42"/>
      <c r="R11" s="43"/>
      <c r="S11" s="43"/>
    </row>
    <row r="12" spans="1:19" ht="30" customHeight="1" x14ac:dyDescent="0.25">
      <c r="A12" s="15">
        <v>156</v>
      </c>
      <c r="B12" s="15" t="s">
        <v>233</v>
      </c>
      <c r="C12" s="17" t="s">
        <v>245</v>
      </c>
      <c r="D12" s="15" t="s">
        <v>238</v>
      </c>
      <c r="E12" s="39" t="s">
        <v>246</v>
      </c>
      <c r="F12" s="39">
        <v>4371.3560500000003</v>
      </c>
      <c r="G12" s="39"/>
      <c r="H12" s="39">
        <v>360</v>
      </c>
      <c r="I12" s="39">
        <f t="shared" si="0"/>
        <v>401.13560500000006</v>
      </c>
      <c r="J12" s="39">
        <f t="shared" si="1"/>
        <v>3610.2204450000004</v>
      </c>
      <c r="K12" s="58"/>
      <c r="L12" s="42"/>
      <c r="M12" s="42"/>
      <c r="N12" s="42"/>
      <c r="O12" s="43"/>
      <c r="P12" s="43"/>
      <c r="Q12" s="42"/>
      <c r="R12" s="43"/>
      <c r="S12" s="43"/>
    </row>
    <row r="13" spans="1:19" ht="30" customHeight="1" x14ac:dyDescent="0.25">
      <c r="A13" s="15">
        <v>157</v>
      </c>
      <c r="B13" s="15" t="s">
        <v>233</v>
      </c>
      <c r="C13" s="17" t="s">
        <v>247</v>
      </c>
      <c r="D13" s="15" t="s">
        <v>238</v>
      </c>
      <c r="E13" s="39"/>
      <c r="F13" s="39">
        <v>4371.3560500000003</v>
      </c>
      <c r="G13" s="39"/>
      <c r="H13" s="39">
        <v>360</v>
      </c>
      <c r="I13" s="39">
        <f t="shared" si="0"/>
        <v>401.13560500000006</v>
      </c>
      <c r="J13" s="39">
        <f t="shared" si="1"/>
        <v>3610.2204450000004</v>
      </c>
      <c r="K13" s="58"/>
      <c r="L13" s="42"/>
      <c r="M13" s="42"/>
      <c r="N13" s="42"/>
      <c r="O13" s="43"/>
      <c r="P13" s="43"/>
      <c r="Q13" s="42"/>
      <c r="R13" s="43"/>
      <c r="S13" s="43"/>
    </row>
    <row r="14" spans="1:19" ht="30" customHeight="1" x14ac:dyDescent="0.25">
      <c r="A14" s="15">
        <v>159</v>
      </c>
      <c r="B14" s="15" t="s">
        <v>233</v>
      </c>
      <c r="C14" s="17" t="s">
        <v>255</v>
      </c>
      <c r="D14" s="15" t="s">
        <v>238</v>
      </c>
      <c r="E14" s="39" t="s">
        <v>257</v>
      </c>
      <c r="F14" s="39">
        <v>4371.3560500000003</v>
      </c>
      <c r="G14" s="39"/>
      <c r="H14" s="39">
        <v>360</v>
      </c>
      <c r="I14" s="39">
        <f t="shared" si="0"/>
        <v>401.13560500000006</v>
      </c>
      <c r="J14" s="39">
        <f t="shared" si="1"/>
        <v>3610.2204450000004</v>
      </c>
      <c r="K14" s="58"/>
      <c r="L14" s="42"/>
      <c r="M14" s="42"/>
      <c r="N14" s="42"/>
      <c r="O14" s="43"/>
      <c r="P14" s="43"/>
      <c r="Q14" s="42"/>
      <c r="R14" s="43"/>
      <c r="S14" s="43"/>
    </row>
    <row r="15" spans="1:19" ht="30" customHeight="1" x14ac:dyDescent="0.25">
      <c r="A15" s="15">
        <v>170</v>
      </c>
      <c r="B15" s="15" t="s">
        <v>233</v>
      </c>
      <c r="C15" s="17" t="s">
        <v>275</v>
      </c>
      <c r="D15" s="15" t="s">
        <v>238</v>
      </c>
      <c r="E15" s="17" t="s">
        <v>276</v>
      </c>
      <c r="F15" s="39">
        <v>4371.3560500000003</v>
      </c>
      <c r="G15" s="39"/>
      <c r="H15" s="39">
        <v>360</v>
      </c>
      <c r="I15" s="39"/>
      <c r="J15" s="39">
        <f t="shared" si="1"/>
        <v>4011.3560500000003</v>
      </c>
      <c r="K15" s="58">
        <f>+J15*2</f>
        <v>8022.7121000000006</v>
      </c>
      <c r="L15" s="42"/>
      <c r="M15" s="42"/>
      <c r="N15" s="42"/>
      <c r="O15" s="43"/>
      <c r="P15" s="43"/>
      <c r="Q15" s="42"/>
      <c r="R15" s="43"/>
      <c r="S15" s="43"/>
    </row>
    <row r="16" spans="1:19" ht="30" customHeight="1" x14ac:dyDescent="0.25">
      <c r="A16" s="15">
        <v>171</v>
      </c>
      <c r="B16" s="15" t="s">
        <v>233</v>
      </c>
      <c r="C16" s="17" t="s">
        <v>281</v>
      </c>
      <c r="D16" s="15" t="s">
        <v>238</v>
      </c>
      <c r="E16" s="17" t="s">
        <v>282</v>
      </c>
      <c r="F16" s="39">
        <v>4371.3560500000003</v>
      </c>
      <c r="G16" s="39"/>
      <c r="H16" s="39">
        <v>360</v>
      </c>
      <c r="I16" s="39">
        <f t="shared" si="0"/>
        <v>401.13560500000006</v>
      </c>
      <c r="J16" s="39">
        <f t="shared" si="1"/>
        <v>3610.2204450000004</v>
      </c>
      <c r="K16" s="58"/>
      <c r="L16" s="42"/>
      <c r="M16" s="42"/>
      <c r="N16" s="42"/>
      <c r="O16" s="43"/>
      <c r="P16" s="43"/>
      <c r="Q16" s="42"/>
      <c r="R16" s="43"/>
      <c r="S16" s="43"/>
    </row>
    <row r="17" spans="1:19" ht="30" customHeight="1" x14ac:dyDescent="0.25">
      <c r="A17" s="15">
        <v>61</v>
      </c>
      <c r="B17" s="15" t="s">
        <v>233</v>
      </c>
      <c r="C17" s="17" t="s">
        <v>146</v>
      </c>
      <c r="D17" s="15" t="s">
        <v>238</v>
      </c>
      <c r="E17" s="17" t="s">
        <v>22</v>
      </c>
      <c r="F17" s="39">
        <v>4371.3560500000003</v>
      </c>
      <c r="G17" s="39"/>
      <c r="H17" s="39">
        <v>360</v>
      </c>
      <c r="I17" s="39">
        <f t="shared" si="0"/>
        <v>401.13560500000006</v>
      </c>
      <c r="J17" s="39">
        <f t="shared" si="1"/>
        <v>3610.2204450000004</v>
      </c>
      <c r="K17" s="58"/>
      <c r="L17" s="42"/>
      <c r="M17" s="42"/>
      <c r="N17" s="42"/>
      <c r="O17" s="43"/>
      <c r="P17" s="43"/>
      <c r="Q17" s="42"/>
      <c r="R17" s="43"/>
      <c r="S17" s="43"/>
    </row>
    <row r="18" spans="1:19" ht="30" customHeight="1" x14ac:dyDescent="0.25">
      <c r="A18" s="15">
        <v>158</v>
      </c>
      <c r="B18" s="15" t="s">
        <v>233</v>
      </c>
      <c r="C18" s="17" t="s">
        <v>292</v>
      </c>
      <c r="D18" s="15" t="s">
        <v>238</v>
      </c>
      <c r="E18" s="169" t="s">
        <v>293</v>
      </c>
      <c r="F18" s="39">
        <v>4371.3560500000003</v>
      </c>
      <c r="G18" s="39"/>
      <c r="H18" s="39">
        <v>360</v>
      </c>
      <c r="I18" s="39">
        <f t="shared" si="0"/>
        <v>401.13560500000006</v>
      </c>
      <c r="J18" s="39">
        <f t="shared" si="1"/>
        <v>3610.2204450000004</v>
      </c>
      <c r="K18" s="58"/>
      <c r="L18" s="42"/>
      <c r="M18" s="42"/>
      <c r="N18" s="42"/>
      <c r="O18" s="43"/>
      <c r="P18" s="43"/>
      <c r="Q18" s="42"/>
      <c r="R18" s="43"/>
      <c r="S18" s="43"/>
    </row>
    <row r="19" spans="1:19" ht="30" customHeight="1" x14ac:dyDescent="0.25">
      <c r="A19" s="15">
        <v>240</v>
      </c>
      <c r="B19" s="15" t="s">
        <v>233</v>
      </c>
      <c r="C19" s="170" t="s">
        <v>432</v>
      </c>
      <c r="D19" s="15" t="s">
        <v>238</v>
      </c>
      <c r="E19" s="3" t="s">
        <v>433</v>
      </c>
      <c r="F19" s="39">
        <v>2622.8136300000001</v>
      </c>
      <c r="G19" s="39"/>
      <c r="H19" s="39">
        <v>216</v>
      </c>
      <c r="I19" s="39">
        <v>240.68136300000003</v>
      </c>
      <c r="J19" s="39">
        <v>2166.1322670000004</v>
      </c>
      <c r="K19" s="58"/>
      <c r="L19" s="42"/>
      <c r="M19" s="42"/>
      <c r="N19" s="42"/>
      <c r="O19" s="43"/>
      <c r="P19" s="43"/>
      <c r="Q19" s="42"/>
      <c r="R19" s="43"/>
      <c r="S19" s="43"/>
    </row>
    <row r="20" spans="1:19" ht="30" customHeight="1" x14ac:dyDescent="0.25">
      <c r="A20" s="15">
        <v>241</v>
      </c>
      <c r="B20" s="15" t="s">
        <v>233</v>
      </c>
      <c r="C20" s="170" t="s">
        <v>434</v>
      </c>
      <c r="D20" s="15" t="s">
        <v>238</v>
      </c>
      <c r="E20" s="3" t="s">
        <v>435</v>
      </c>
      <c r="F20" s="39">
        <v>3788.5085766666671</v>
      </c>
      <c r="G20" s="39"/>
      <c r="H20" s="39">
        <v>312</v>
      </c>
      <c r="I20" s="39">
        <v>347.6508576666667</v>
      </c>
      <c r="J20" s="39">
        <v>3128.8577190000005</v>
      </c>
      <c r="K20" s="58"/>
      <c r="L20" s="42"/>
      <c r="M20" s="42"/>
      <c r="N20" s="42"/>
      <c r="O20" s="43"/>
      <c r="P20" s="43"/>
      <c r="Q20" s="42"/>
      <c r="R20" s="43"/>
      <c r="S20" s="43"/>
    </row>
    <row r="22" spans="1:19" x14ac:dyDescent="0.25">
      <c r="A22" s="6"/>
      <c r="B22" s="6"/>
      <c r="C22" s="6"/>
      <c r="D22" s="6"/>
      <c r="E22" s="6"/>
      <c r="F22" s="24">
        <f>SUM(F6:F20)</f>
        <v>70370.284606666683</v>
      </c>
      <c r="G22" s="24">
        <f>SUM(G6:G20)</f>
        <v>0</v>
      </c>
      <c r="H22" s="24">
        <f>SUM(H6:H20)</f>
        <v>6537.8899999999994</v>
      </c>
      <c r="I22" s="24">
        <f>SUM(I6:I20)</f>
        <v>5982.1038556666672</v>
      </c>
      <c r="J22" s="24">
        <f>SUM(J6:J20)</f>
        <v>57850.290750999993</v>
      </c>
      <c r="K22" s="24"/>
      <c r="L22" s="43"/>
      <c r="M22" s="43"/>
      <c r="N22" s="44"/>
      <c r="O22" s="44"/>
      <c r="P22" s="44"/>
      <c r="Q22" s="42"/>
      <c r="R22" s="43"/>
      <c r="S22" s="43"/>
    </row>
    <row r="23" spans="1:19" x14ac:dyDescent="0.25">
      <c r="J23" s="48"/>
      <c r="L23" s="43"/>
      <c r="M23" s="43"/>
      <c r="N23" s="45"/>
      <c r="O23" s="43"/>
      <c r="P23" s="43"/>
      <c r="Q23" s="43"/>
      <c r="R23" s="43"/>
      <c r="S23" s="43"/>
    </row>
    <row r="24" spans="1:19" x14ac:dyDescent="0.25">
      <c r="J24" s="48"/>
      <c r="L24" s="43"/>
      <c r="M24" s="43"/>
      <c r="N24" s="45"/>
      <c r="O24" s="43"/>
      <c r="P24" s="43"/>
      <c r="Q24" s="43"/>
      <c r="R24" s="43"/>
      <c r="S24" s="43"/>
    </row>
    <row r="25" spans="1:19" x14ac:dyDescent="0.25">
      <c r="E25" s="100"/>
      <c r="F25" s="99"/>
      <c r="G25" s="99"/>
      <c r="H25" s="99"/>
      <c r="I25" s="99"/>
      <c r="J25" s="48"/>
      <c r="L25" s="43"/>
      <c r="M25" s="43"/>
      <c r="N25" s="45"/>
      <c r="O25" s="43"/>
      <c r="P25" s="43"/>
      <c r="Q25" s="43"/>
      <c r="R25" s="43"/>
      <c r="S25" s="43"/>
    </row>
    <row r="26" spans="1:19" x14ac:dyDescent="0.25">
      <c r="A26" s="178"/>
      <c r="B26" s="178"/>
      <c r="C26" s="178"/>
      <c r="E26" s="99"/>
      <c r="F26" s="40"/>
      <c r="G26" s="40"/>
      <c r="H26" s="40"/>
      <c r="I26" s="40"/>
      <c r="J26" s="191"/>
      <c r="K26" s="191"/>
      <c r="L26" s="43"/>
      <c r="M26" s="43"/>
      <c r="N26" s="43"/>
      <c r="O26" s="43"/>
      <c r="P26" s="43"/>
      <c r="Q26" s="43"/>
      <c r="R26" s="43"/>
      <c r="S26" s="43"/>
    </row>
    <row r="27" spans="1:19" x14ac:dyDescent="0.25">
      <c r="A27" s="173" t="s">
        <v>73</v>
      </c>
      <c r="B27" s="173"/>
      <c r="C27" s="173"/>
      <c r="E27" s="99"/>
      <c r="F27" s="40"/>
      <c r="G27" s="40"/>
      <c r="H27" s="40"/>
      <c r="I27" s="40"/>
      <c r="J27" s="173" t="s">
        <v>74</v>
      </c>
      <c r="K27" s="173"/>
      <c r="L27" s="43"/>
      <c r="M27" s="43"/>
      <c r="N27" s="43"/>
      <c r="O27" s="43"/>
      <c r="P27" s="43"/>
      <c r="Q27" s="43"/>
      <c r="R27" s="43"/>
      <c r="S27" s="43"/>
    </row>
    <row r="28" spans="1:19" x14ac:dyDescent="0.25">
      <c r="A28" s="173" t="s">
        <v>75</v>
      </c>
      <c r="B28" s="173"/>
      <c r="C28" s="173"/>
      <c r="E28" s="99"/>
      <c r="F28" s="40"/>
      <c r="G28" s="40"/>
      <c r="H28" s="40"/>
      <c r="I28" s="40"/>
      <c r="J28" s="173" t="s">
        <v>76</v>
      </c>
      <c r="K28" s="173"/>
    </row>
    <row r="29" spans="1:19" x14ac:dyDescent="0.25">
      <c r="E29" s="99"/>
      <c r="F29" s="40"/>
      <c r="G29" s="40"/>
      <c r="H29" s="40"/>
      <c r="I29" s="40"/>
    </row>
    <row r="30" spans="1:19" x14ac:dyDescent="0.25">
      <c r="E30" s="99"/>
      <c r="F30" s="104"/>
      <c r="G30" s="40"/>
      <c r="H30" s="40"/>
      <c r="I30" s="40"/>
    </row>
    <row r="31" spans="1:19" x14ac:dyDescent="0.25">
      <c r="E31" s="99"/>
      <c r="F31" s="40"/>
      <c r="G31" s="40"/>
      <c r="H31" s="40"/>
      <c r="I31" s="40"/>
    </row>
    <row r="32" spans="1:19" x14ac:dyDescent="0.25">
      <c r="E32" s="100"/>
      <c r="F32" s="40"/>
      <c r="G32" s="41"/>
      <c r="H32" s="41"/>
      <c r="I32" s="41"/>
    </row>
    <row r="33" spans="4:9" x14ac:dyDescent="0.25">
      <c r="E33" s="99"/>
      <c r="F33" s="40"/>
      <c r="G33" s="41"/>
      <c r="H33" s="41"/>
      <c r="I33" s="41"/>
    </row>
    <row r="34" spans="4:9" x14ac:dyDescent="0.25">
      <c r="E34" s="100"/>
      <c r="F34" s="40"/>
      <c r="G34" s="41"/>
      <c r="H34" s="41"/>
      <c r="I34" s="41"/>
    </row>
    <row r="35" spans="4:9" x14ac:dyDescent="0.25">
      <c r="E35" s="100"/>
      <c r="F35" s="40"/>
      <c r="G35" s="41"/>
      <c r="H35" s="43"/>
      <c r="I35" s="43"/>
    </row>
    <row r="36" spans="4:9" x14ac:dyDescent="0.25">
      <c r="F36" s="37"/>
    </row>
    <row r="37" spans="4:9" x14ac:dyDescent="0.25">
      <c r="F37" s="37"/>
    </row>
    <row r="38" spans="4:9" x14ac:dyDescent="0.25">
      <c r="F38" s="37"/>
    </row>
    <row r="39" spans="4:9" x14ac:dyDescent="0.25">
      <c r="F39" s="37"/>
    </row>
    <row r="40" spans="4:9" x14ac:dyDescent="0.25">
      <c r="F40" s="37"/>
    </row>
    <row r="41" spans="4:9" x14ac:dyDescent="0.25">
      <c r="F41" s="37"/>
    </row>
    <row r="42" spans="4:9" x14ac:dyDescent="0.25">
      <c r="F42" s="37"/>
    </row>
    <row r="43" spans="4:9" x14ac:dyDescent="0.25">
      <c r="F43" s="37"/>
    </row>
    <row r="44" spans="4:9" x14ac:dyDescent="0.25">
      <c r="F44" s="37"/>
    </row>
    <row r="45" spans="4:9" x14ac:dyDescent="0.25">
      <c r="E45" s="37"/>
    </row>
    <row r="46" spans="4:9" x14ac:dyDescent="0.25">
      <c r="D46" s="30"/>
      <c r="E46" s="71"/>
      <c r="F46" s="30"/>
      <c r="G46" s="30"/>
      <c r="H46" s="30"/>
      <c r="I46" s="30"/>
    </row>
    <row r="47" spans="4:9" x14ac:dyDescent="0.25">
      <c r="D47" s="30"/>
      <c r="E47" s="71"/>
      <c r="F47" s="30"/>
      <c r="G47" s="30"/>
      <c r="H47" s="30"/>
      <c r="I47" s="30"/>
    </row>
    <row r="48" spans="4:9" x14ac:dyDescent="0.25">
      <c r="D48" s="30"/>
      <c r="E48" s="71"/>
      <c r="F48" s="30"/>
      <c r="G48" s="30"/>
      <c r="H48" s="30"/>
      <c r="I48" s="30"/>
    </row>
    <row r="49" spans="4:9" x14ac:dyDescent="0.25">
      <c r="D49" s="30"/>
      <c r="E49" s="71"/>
      <c r="F49" s="30"/>
      <c r="G49" s="30"/>
      <c r="H49" s="30"/>
      <c r="I49" s="30"/>
    </row>
    <row r="50" spans="4:9" x14ac:dyDescent="0.25">
      <c r="D50" s="30"/>
      <c r="E50" s="71"/>
      <c r="F50" s="30"/>
      <c r="G50" s="30"/>
      <c r="H50" s="30"/>
      <c r="I50" s="30"/>
    </row>
    <row r="51" spans="4:9" x14ac:dyDescent="0.25">
      <c r="D51" s="30"/>
      <c r="E51" s="71"/>
      <c r="F51" s="71"/>
      <c r="G51" s="30"/>
      <c r="H51" s="30"/>
      <c r="I51" s="30"/>
    </row>
    <row r="52" spans="4:9" x14ac:dyDescent="0.25">
      <c r="D52" s="30"/>
      <c r="E52" s="71"/>
      <c r="F52" s="71"/>
      <c r="G52" s="30"/>
      <c r="H52" s="30"/>
      <c r="I52" s="30"/>
    </row>
    <row r="53" spans="4:9" x14ac:dyDescent="0.25">
      <c r="D53" s="30"/>
      <c r="E53" s="71"/>
      <c r="F53" s="71"/>
      <c r="G53" s="30"/>
      <c r="H53" s="30"/>
      <c r="I53" s="30"/>
    </row>
    <row r="54" spans="4:9" x14ac:dyDescent="0.25">
      <c r="D54" s="30"/>
      <c r="E54" s="98"/>
      <c r="F54" s="71"/>
      <c r="G54" s="30"/>
      <c r="H54" s="30"/>
      <c r="I54" s="30"/>
    </row>
    <row r="55" spans="4:9" x14ac:dyDescent="0.25">
      <c r="D55" s="30"/>
      <c r="E55" s="98"/>
      <c r="F55" s="71"/>
      <c r="G55" s="30"/>
      <c r="H55" s="30"/>
      <c r="I55" s="30"/>
    </row>
    <row r="56" spans="4:9" x14ac:dyDescent="0.25">
      <c r="D56" s="30"/>
      <c r="E56" s="71"/>
      <c r="F56" s="30"/>
      <c r="G56" s="30"/>
      <c r="H56" s="30"/>
      <c r="I56" s="30"/>
    </row>
  </sheetData>
  <mergeCells count="10">
    <mergeCell ref="A27:C27"/>
    <mergeCell ref="J27:K27"/>
    <mergeCell ref="A28:C28"/>
    <mergeCell ref="J28:K28"/>
    <mergeCell ref="A1:K1"/>
    <mergeCell ref="A2:K2"/>
    <mergeCell ref="A3:K3"/>
    <mergeCell ref="A4:K4"/>
    <mergeCell ref="A26:C26"/>
    <mergeCell ref="J26:K26"/>
  </mergeCells>
  <printOptions horizontalCentered="1"/>
  <pageMargins left="0.51181102362204722" right="0.31496062992125984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F17" activeCellId="11" sqref="F6 F7 F8 F9 F10 F11 F12 F13 F14 F15 F16 F17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0.7109375" customWidth="1"/>
    <col min="4" max="4" width="21.42578125" customWidth="1"/>
    <col min="5" max="5" width="16.140625" bestFit="1" customWidth="1"/>
    <col min="6" max="6" width="11.7109375" customWidth="1"/>
    <col min="7" max="7" width="12.28515625" customWidth="1"/>
    <col min="8" max="9" width="11.5703125" customWidth="1"/>
    <col min="10" max="10" width="11.5703125" bestFit="1" customWidth="1"/>
    <col min="11" max="11" width="40.28515625" customWidth="1"/>
    <col min="12" max="13" width="11.5703125" bestFit="1" customWidth="1"/>
  </cols>
  <sheetData>
    <row r="1" spans="1:13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3" ht="15.75" x14ac:dyDescent="0.25">
      <c r="A2" s="175" t="str">
        <f>+'1-11'!A2:K2</f>
        <v>PERIODO: DEL 16 AL 31 DE DICIEMBRE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3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3" ht="19.5" customHeight="1" thickBot="1" x14ac:dyDescent="0.3">
      <c r="A4" s="179" t="s">
        <v>77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3" ht="34.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3" ht="30" customHeight="1" x14ac:dyDescent="0.25">
      <c r="A6" s="128">
        <v>209</v>
      </c>
      <c r="B6" s="139" t="s">
        <v>78</v>
      </c>
      <c r="C6" s="127" t="s">
        <v>320</v>
      </c>
      <c r="D6" s="139" t="s">
        <v>79</v>
      </c>
      <c r="E6" s="127" t="s">
        <v>32</v>
      </c>
      <c r="F6" s="90">
        <v>3403.8976500000003</v>
      </c>
      <c r="G6" s="90"/>
      <c r="H6" s="90">
        <v>123.84</v>
      </c>
      <c r="I6" s="90"/>
      <c r="J6" s="90">
        <f>+F6+G6-H6-I6</f>
        <v>3280.0576500000002</v>
      </c>
      <c r="K6" s="89"/>
      <c r="L6" s="12"/>
    </row>
    <row r="7" spans="1:13" ht="30" customHeight="1" x14ac:dyDescent="0.25">
      <c r="A7" s="15">
        <v>14</v>
      </c>
      <c r="B7" s="16" t="s">
        <v>78</v>
      </c>
      <c r="C7" s="17" t="s">
        <v>81</v>
      </c>
      <c r="D7" s="16" t="s">
        <v>263</v>
      </c>
      <c r="E7" s="17" t="s">
        <v>42</v>
      </c>
      <c r="F7" s="19">
        <v>4227.4753500000006</v>
      </c>
      <c r="G7" s="90"/>
      <c r="H7" s="19">
        <v>338.55</v>
      </c>
      <c r="I7" s="90">
        <f>+(F7-H7)*0.1</f>
        <v>388.89253500000007</v>
      </c>
      <c r="J7" s="90">
        <f t="shared" ref="J7:J15" si="0">+F7+G7-H7-I7</f>
        <v>3500.0328150000005</v>
      </c>
      <c r="K7" s="89"/>
      <c r="L7" s="12"/>
    </row>
    <row r="8" spans="1:13" ht="30" customHeight="1" x14ac:dyDescent="0.25">
      <c r="A8" s="15">
        <v>210</v>
      </c>
      <c r="B8" s="16" t="s">
        <v>78</v>
      </c>
      <c r="C8" s="17" t="s">
        <v>321</v>
      </c>
      <c r="D8" s="16" t="s">
        <v>264</v>
      </c>
      <c r="E8" s="130" t="s">
        <v>326</v>
      </c>
      <c r="F8" s="19">
        <v>2926.6522999999997</v>
      </c>
      <c r="G8" s="90"/>
      <c r="H8" s="19">
        <v>51.67</v>
      </c>
      <c r="I8" s="90">
        <f>+(F8-H8)*0.1</f>
        <v>287.49822999999998</v>
      </c>
      <c r="J8" s="90">
        <f t="shared" si="0"/>
        <v>2587.4840699999995</v>
      </c>
      <c r="K8" s="89"/>
      <c r="L8" s="12"/>
    </row>
    <row r="9" spans="1:13" ht="30" customHeight="1" x14ac:dyDescent="0.25">
      <c r="A9" s="15">
        <v>56</v>
      </c>
      <c r="B9" s="16" t="s">
        <v>82</v>
      </c>
      <c r="C9" s="17" t="s">
        <v>167</v>
      </c>
      <c r="D9" s="16" t="s">
        <v>83</v>
      </c>
      <c r="E9" s="15" t="s">
        <v>49</v>
      </c>
      <c r="F9" s="19">
        <v>3403.8976500000003</v>
      </c>
      <c r="G9" s="90"/>
      <c r="H9" s="19">
        <v>123.84</v>
      </c>
      <c r="I9" s="90">
        <f>+(F9-H9)*0.1</f>
        <v>328.00576500000005</v>
      </c>
      <c r="J9" s="90">
        <f>+F9+G9-H9-I9</f>
        <v>2952.0518850000003</v>
      </c>
      <c r="K9" s="89"/>
      <c r="L9" s="12"/>
      <c r="M9" s="12"/>
    </row>
    <row r="10" spans="1:13" ht="30" customHeight="1" x14ac:dyDescent="0.25">
      <c r="A10" s="15">
        <v>17</v>
      </c>
      <c r="B10" s="16" t="s">
        <v>84</v>
      </c>
      <c r="C10" s="17" t="s">
        <v>56</v>
      </c>
      <c r="D10" s="16" t="s">
        <v>84</v>
      </c>
      <c r="E10" s="15" t="s">
        <v>58</v>
      </c>
      <c r="F10" s="19">
        <v>9717.58</v>
      </c>
      <c r="G10" s="90"/>
      <c r="H10" s="19">
        <v>1437.5</v>
      </c>
      <c r="I10" s="90">
        <f t="shared" ref="I10:I14" si="1">+(F10-H10)*0.1</f>
        <v>828.00800000000004</v>
      </c>
      <c r="J10" s="90">
        <f>+F10+G10-H10-I10</f>
        <v>7452.0720000000001</v>
      </c>
      <c r="K10" s="89"/>
      <c r="L10" s="12"/>
    </row>
    <row r="11" spans="1:13" ht="30" customHeight="1" x14ac:dyDescent="0.25">
      <c r="A11" s="15"/>
      <c r="B11" s="16" t="s">
        <v>84</v>
      </c>
      <c r="C11" s="17" t="s">
        <v>348</v>
      </c>
      <c r="D11" s="16" t="s">
        <v>80</v>
      </c>
      <c r="E11" s="15" t="s">
        <v>28</v>
      </c>
      <c r="F11" s="19">
        <v>2718.5253499999999</v>
      </c>
      <c r="G11" s="90"/>
      <c r="H11" s="19">
        <v>29.02</v>
      </c>
      <c r="I11" s="90">
        <f t="shared" si="1"/>
        <v>268.950535</v>
      </c>
      <c r="J11" s="90">
        <f>+F11+G11-H11-I11</f>
        <v>2420.554815</v>
      </c>
      <c r="K11" s="89"/>
      <c r="L11" s="12"/>
    </row>
    <row r="12" spans="1:13" ht="30" customHeight="1" x14ac:dyDescent="0.25">
      <c r="A12" s="15">
        <v>19</v>
      </c>
      <c r="B12" s="16" t="s">
        <v>85</v>
      </c>
      <c r="C12" s="17" t="s">
        <v>327</v>
      </c>
      <c r="D12" s="16" t="s">
        <v>85</v>
      </c>
      <c r="E12" s="17" t="s">
        <v>86</v>
      </c>
      <c r="F12" s="19">
        <v>6643.0931499999997</v>
      </c>
      <c r="G12" s="90"/>
      <c r="H12" s="19">
        <v>780.79</v>
      </c>
      <c r="I12" s="90">
        <f t="shared" si="1"/>
        <v>586.23031500000002</v>
      </c>
      <c r="J12" s="90">
        <f>+F12+G12-H12-I12</f>
        <v>5276.0728349999999</v>
      </c>
      <c r="K12" s="89"/>
      <c r="L12" s="12"/>
    </row>
    <row r="13" spans="1:13" ht="30" customHeight="1" x14ac:dyDescent="0.25">
      <c r="A13" s="15">
        <v>20</v>
      </c>
      <c r="B13" s="16" t="s">
        <v>87</v>
      </c>
      <c r="C13" s="17" t="s">
        <v>328</v>
      </c>
      <c r="D13" s="16" t="s">
        <v>87</v>
      </c>
      <c r="E13" s="17" t="s">
        <v>294</v>
      </c>
      <c r="F13" s="19">
        <v>3067</v>
      </c>
      <c r="G13" s="90"/>
      <c r="H13" s="19">
        <v>67</v>
      </c>
      <c r="I13" s="90">
        <f t="shared" si="1"/>
        <v>300</v>
      </c>
      <c r="J13" s="90">
        <v>3000</v>
      </c>
      <c r="K13" s="89"/>
      <c r="L13" s="12"/>
    </row>
    <row r="14" spans="1:13" ht="30" customHeight="1" x14ac:dyDescent="0.25">
      <c r="A14" s="15">
        <v>211</v>
      </c>
      <c r="B14" s="16" t="s">
        <v>88</v>
      </c>
      <c r="C14" s="17" t="s">
        <v>324</v>
      </c>
      <c r="D14" s="16" t="s">
        <v>89</v>
      </c>
      <c r="E14" s="17" t="s">
        <v>90</v>
      </c>
      <c r="F14" s="19">
        <v>9042.58115</v>
      </c>
      <c r="G14" s="90"/>
      <c r="H14" s="19">
        <v>1293.32</v>
      </c>
      <c r="I14" s="90">
        <f t="shared" si="1"/>
        <v>774.9261150000001</v>
      </c>
      <c r="J14" s="90">
        <f t="shared" si="0"/>
        <v>6974.3350350000001</v>
      </c>
      <c r="K14" s="89"/>
      <c r="L14" s="12"/>
    </row>
    <row r="15" spans="1:13" ht="30" customHeight="1" x14ac:dyDescent="0.25">
      <c r="A15" s="15">
        <v>212</v>
      </c>
      <c r="B15" s="16" t="s">
        <v>88</v>
      </c>
      <c r="C15" s="17" t="s">
        <v>325</v>
      </c>
      <c r="D15" s="15" t="s">
        <v>80</v>
      </c>
      <c r="E15" s="17" t="s">
        <v>26</v>
      </c>
      <c r="F15" s="8">
        <v>2718.5250000000001</v>
      </c>
      <c r="G15" s="90"/>
      <c r="H15" s="8">
        <v>29.02</v>
      </c>
      <c r="I15" s="80">
        <v>52.025930400000007</v>
      </c>
      <c r="J15" s="80">
        <f t="shared" si="0"/>
        <v>2637.4790696</v>
      </c>
      <c r="K15" s="89"/>
      <c r="L15" s="12"/>
    </row>
    <row r="16" spans="1:13" ht="30" customHeight="1" x14ac:dyDescent="0.25">
      <c r="A16" s="15">
        <v>213</v>
      </c>
      <c r="B16" s="16" t="s">
        <v>88</v>
      </c>
      <c r="C16" s="17" t="s">
        <v>322</v>
      </c>
      <c r="D16" s="16" t="s">
        <v>365</v>
      </c>
      <c r="E16" s="15" t="s">
        <v>364</v>
      </c>
      <c r="F16" s="19">
        <v>7230.1725500000002</v>
      </c>
      <c r="G16" s="90"/>
      <c r="H16" s="19">
        <v>906.19</v>
      </c>
      <c r="I16" s="90">
        <f>+(F16-H16)*0.1</f>
        <v>632.39825500000006</v>
      </c>
      <c r="J16" s="90">
        <f t="shared" ref="J16" si="2">+F16+G16-H16-I16</f>
        <v>5691.5842950000006</v>
      </c>
      <c r="K16" s="150"/>
      <c r="L16" s="12"/>
    </row>
    <row r="17" spans="1:12" ht="30" customHeight="1" x14ac:dyDescent="0.25">
      <c r="A17" s="15">
        <v>215</v>
      </c>
      <c r="B17" s="16" t="s">
        <v>88</v>
      </c>
      <c r="C17" s="17" t="s">
        <v>323</v>
      </c>
      <c r="D17" s="16" t="s">
        <v>366</v>
      </c>
      <c r="E17" s="152" t="s">
        <v>367</v>
      </c>
      <c r="F17" s="19">
        <v>2926.23</v>
      </c>
      <c r="G17" s="90"/>
      <c r="H17" s="19">
        <v>51.62</v>
      </c>
      <c r="I17" s="90">
        <f>+(F17-H17)*0.1</f>
        <v>287.46100000000001</v>
      </c>
      <c r="J17" s="90">
        <f>+F17+G17-H17-I17</f>
        <v>2587.1490000000003</v>
      </c>
      <c r="K17" s="150"/>
      <c r="L17" s="12"/>
    </row>
    <row r="18" spans="1:12" ht="15.75" thickBot="1" x14ac:dyDescent="0.3">
      <c r="A18" s="5"/>
      <c r="B18" s="5"/>
      <c r="C18" s="5"/>
      <c r="D18" s="5"/>
      <c r="E18" s="5"/>
      <c r="F18" s="151">
        <f>SUM(F6:F17)</f>
        <v>58025.630150000005</v>
      </c>
      <c r="G18" s="151">
        <f>SUM(G6:G17)</f>
        <v>0</v>
      </c>
      <c r="H18" s="151">
        <f>SUM(H6:H17)</f>
        <v>5232.3599999999997</v>
      </c>
      <c r="I18" s="151">
        <f>SUM(I6:I17)</f>
        <v>4734.3966804000011</v>
      </c>
      <c r="J18" s="151">
        <f>SUM(J6:J17)</f>
        <v>48358.873469599996</v>
      </c>
      <c r="K18" s="14"/>
    </row>
    <row r="19" spans="1:12" ht="15.75" thickTop="1" x14ac:dyDescent="0.25">
      <c r="A19" s="5"/>
      <c r="B19" s="5"/>
      <c r="C19" s="5"/>
      <c r="D19" s="5"/>
      <c r="E19" s="5"/>
      <c r="F19" s="5"/>
      <c r="G19" s="5"/>
      <c r="H19" s="5"/>
      <c r="I19" s="5"/>
      <c r="J19" s="14"/>
      <c r="K19" s="5"/>
    </row>
    <row r="20" spans="1:12" x14ac:dyDescent="0.25">
      <c r="A20" s="5"/>
      <c r="B20" s="5"/>
      <c r="C20" s="5"/>
      <c r="D20" s="116"/>
      <c r="E20" s="5"/>
      <c r="F20" s="5"/>
      <c r="G20" s="5"/>
      <c r="H20" s="5"/>
      <c r="I20" s="5"/>
      <c r="J20" s="14"/>
      <c r="K20" s="5"/>
    </row>
    <row r="21" spans="1:12" x14ac:dyDescent="0.25">
      <c r="A21" s="5"/>
      <c r="B21" s="5"/>
      <c r="C21" s="5"/>
      <c r="D21" s="116"/>
      <c r="E21" s="5"/>
      <c r="F21" s="5"/>
      <c r="G21" s="5"/>
      <c r="H21" s="5"/>
      <c r="I21" s="5"/>
      <c r="J21" s="5"/>
      <c r="K21" s="5"/>
    </row>
    <row r="22" spans="1:12" x14ac:dyDescent="0.25">
      <c r="A22" s="5"/>
      <c r="B22" s="5"/>
      <c r="C22" s="5"/>
      <c r="D22" s="116"/>
      <c r="E22" s="5"/>
      <c r="F22" s="5"/>
      <c r="G22" s="5"/>
      <c r="H22" s="5"/>
      <c r="I22" s="5"/>
      <c r="J22" s="5"/>
      <c r="K22" s="5"/>
    </row>
    <row r="23" spans="1:12" x14ac:dyDescent="0.25">
      <c r="A23" s="178"/>
      <c r="B23" s="178"/>
      <c r="C23" s="178"/>
      <c r="J23" s="178"/>
      <c r="K23" s="178"/>
    </row>
    <row r="24" spans="1:12" x14ac:dyDescent="0.25">
      <c r="A24" s="173" t="s">
        <v>73</v>
      </c>
      <c r="B24" s="173"/>
      <c r="C24" s="173"/>
      <c r="J24" s="173" t="s">
        <v>74</v>
      </c>
      <c r="K24" s="173"/>
    </row>
    <row r="25" spans="1:12" x14ac:dyDescent="0.25">
      <c r="A25" s="173" t="s">
        <v>75</v>
      </c>
      <c r="B25" s="173"/>
      <c r="C25" s="173"/>
      <c r="J25" s="173" t="s">
        <v>92</v>
      </c>
      <c r="K25" s="173"/>
    </row>
    <row r="30" spans="1:12" x14ac:dyDescent="0.25">
      <c r="H30" s="37"/>
    </row>
    <row r="31" spans="1:12" x14ac:dyDescent="0.25">
      <c r="H31" s="37"/>
    </row>
    <row r="32" spans="1:12" x14ac:dyDescent="0.25">
      <c r="H32" s="37"/>
    </row>
    <row r="33" spans="8:8" x14ac:dyDescent="0.25">
      <c r="H33" s="37"/>
    </row>
    <row r="34" spans="8:8" x14ac:dyDescent="0.25">
      <c r="H34" s="37"/>
    </row>
  </sheetData>
  <mergeCells count="10">
    <mergeCell ref="A24:C24"/>
    <mergeCell ref="J24:K24"/>
    <mergeCell ref="A25:C25"/>
    <mergeCell ref="J25:K25"/>
    <mergeCell ref="A4:K4"/>
    <mergeCell ref="A1:K1"/>
    <mergeCell ref="A2:K2"/>
    <mergeCell ref="A3:K3"/>
    <mergeCell ref="A23:C23"/>
    <mergeCell ref="J23:K23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M65"/>
  <sheetViews>
    <sheetView workbookViewId="0">
      <selection activeCell="F16" activeCellId="10" sqref="F6 F7 F8 F9 F10 F11 F12 F13 F14 F15 F16"/>
    </sheetView>
  </sheetViews>
  <sheetFormatPr baseColWidth="10" defaultColWidth="11.42578125" defaultRowHeight="15" x14ac:dyDescent="0.25"/>
  <cols>
    <col min="1" max="1" width="6.140625" customWidth="1"/>
    <col min="2" max="2" width="17.5703125" customWidth="1"/>
    <col min="3" max="3" width="29.5703125" customWidth="1"/>
    <col min="4" max="4" width="22.140625" customWidth="1"/>
    <col min="5" max="5" width="15.7109375" customWidth="1"/>
    <col min="6" max="6" width="13.28515625" customWidth="1"/>
    <col min="7" max="7" width="12.85546875" customWidth="1"/>
    <col min="8" max="9" width="11.5703125" customWidth="1"/>
    <col min="10" max="10" width="11.5703125" bestFit="1" customWidth="1"/>
    <col min="11" max="11" width="41.5703125" customWidth="1"/>
  </cols>
  <sheetData>
    <row r="1" spans="1:13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3" ht="15.75" x14ac:dyDescent="0.25">
      <c r="A2" s="175" t="str">
        <f>+'12-22'!A2:K2</f>
        <v>PERIODO: DEL 16 AL 31 DE DICIEMBRE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3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3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3" ht="33" customHeight="1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3" ht="30" customHeight="1" x14ac:dyDescent="0.25">
      <c r="A6" s="128">
        <v>44</v>
      </c>
      <c r="B6" s="128" t="s">
        <v>88</v>
      </c>
      <c r="C6" s="127" t="s">
        <v>118</v>
      </c>
      <c r="D6" s="135" t="s">
        <v>93</v>
      </c>
      <c r="E6" s="128" t="s">
        <v>31</v>
      </c>
      <c r="F6" s="80">
        <v>2718.5250000000001</v>
      </c>
      <c r="G6" s="90"/>
      <c r="H6" s="80">
        <v>29.02</v>
      </c>
      <c r="I6" s="80">
        <v>53.790100000000002</v>
      </c>
      <c r="J6" s="80">
        <f>+F6+G6-H6-I6</f>
        <v>2635.7148999999999</v>
      </c>
      <c r="K6" s="131"/>
      <c r="L6" s="12"/>
      <c r="M6" s="12"/>
    </row>
    <row r="7" spans="1:13" ht="30" customHeight="1" x14ac:dyDescent="0.25">
      <c r="A7" s="15">
        <v>215</v>
      </c>
      <c r="B7" s="15" t="s">
        <v>88</v>
      </c>
      <c r="C7" s="17" t="s">
        <v>355</v>
      </c>
      <c r="D7" s="136" t="s">
        <v>94</v>
      </c>
      <c r="E7" s="137" t="s">
        <v>356</v>
      </c>
      <c r="F7" s="19">
        <v>2718.5250000000001</v>
      </c>
      <c r="G7" s="90"/>
      <c r="H7" s="19">
        <v>29.02</v>
      </c>
      <c r="I7" s="90">
        <f>+(F7-H7)*0.1</f>
        <v>268.95050000000003</v>
      </c>
      <c r="J7" s="90">
        <f>+F7+G7-H7-I7</f>
        <v>2420.5545000000002</v>
      </c>
      <c r="K7" s="58"/>
      <c r="L7" s="12"/>
      <c r="M7" s="12"/>
    </row>
    <row r="8" spans="1:13" ht="30" customHeight="1" x14ac:dyDescent="0.25">
      <c r="A8" s="15">
        <v>25</v>
      </c>
      <c r="B8" s="15" t="s">
        <v>88</v>
      </c>
      <c r="C8" s="17" t="s">
        <v>95</v>
      </c>
      <c r="D8" s="136" t="s">
        <v>96</v>
      </c>
      <c r="E8" s="15" t="s">
        <v>47</v>
      </c>
      <c r="F8" s="19">
        <v>4392.1260000000002</v>
      </c>
      <c r="G8" s="90"/>
      <c r="H8" s="19">
        <v>363.32</v>
      </c>
      <c r="I8" s="90">
        <f>+(F8-H8)*0.1</f>
        <v>402.88060000000002</v>
      </c>
      <c r="J8" s="90">
        <f t="shared" ref="J8:J14" si="0">+F8+G8-H8-I8</f>
        <v>3625.9254000000001</v>
      </c>
      <c r="K8" s="58"/>
      <c r="L8" s="12"/>
      <c r="M8" s="12"/>
    </row>
    <row r="9" spans="1:13" ht="30" customHeight="1" x14ac:dyDescent="0.25">
      <c r="A9" s="15">
        <v>26</v>
      </c>
      <c r="B9" s="15" t="s">
        <v>88</v>
      </c>
      <c r="C9" s="17" t="s">
        <v>97</v>
      </c>
      <c r="D9" s="136" t="s">
        <v>98</v>
      </c>
      <c r="E9" s="15" t="s">
        <v>19</v>
      </c>
      <c r="F9" s="19">
        <v>3284.2168000000001</v>
      </c>
      <c r="G9" s="90"/>
      <c r="H9" s="19">
        <v>110.82</v>
      </c>
      <c r="I9" s="90">
        <f t="shared" ref="I9:I14" si="1">+(F9-H9)*0.1</f>
        <v>317.33968000000004</v>
      </c>
      <c r="J9" s="90">
        <f t="shared" si="0"/>
        <v>2856.0571199999999</v>
      </c>
      <c r="K9" s="58"/>
      <c r="L9" s="12"/>
      <c r="M9" s="12"/>
    </row>
    <row r="10" spans="1:13" ht="30" customHeight="1" x14ac:dyDescent="0.25">
      <c r="A10" s="15">
        <v>91</v>
      </c>
      <c r="B10" s="15" t="s">
        <v>88</v>
      </c>
      <c r="C10" s="17" t="s">
        <v>266</v>
      </c>
      <c r="D10" s="136" t="s">
        <v>98</v>
      </c>
      <c r="E10" s="17" t="s">
        <v>269</v>
      </c>
      <c r="F10" s="19">
        <v>3284.2168000000001</v>
      </c>
      <c r="G10" s="90"/>
      <c r="H10" s="19">
        <v>110.82</v>
      </c>
      <c r="I10" s="90">
        <f t="shared" si="1"/>
        <v>317.33968000000004</v>
      </c>
      <c r="J10" s="90">
        <f t="shared" si="0"/>
        <v>2856.0571199999999</v>
      </c>
      <c r="K10" s="58"/>
      <c r="L10" s="12"/>
      <c r="M10" s="12"/>
    </row>
    <row r="11" spans="1:13" ht="30" customHeight="1" x14ac:dyDescent="0.25">
      <c r="A11" s="15">
        <v>216</v>
      </c>
      <c r="B11" s="15" t="s">
        <v>88</v>
      </c>
      <c r="C11" s="17" t="s">
        <v>351</v>
      </c>
      <c r="D11" s="136" t="s">
        <v>99</v>
      </c>
      <c r="E11" s="15" t="s">
        <v>352</v>
      </c>
      <c r="F11" s="19">
        <v>1634.1052999999999</v>
      </c>
      <c r="G11" s="90">
        <v>108.84</v>
      </c>
      <c r="H11" s="19"/>
      <c r="I11" s="90">
        <f>+(F11-H11)*0.1</f>
        <v>163.41052999999999</v>
      </c>
      <c r="J11" s="90">
        <f>+F11+G11-H11-I11</f>
        <v>1579.5347699999998</v>
      </c>
      <c r="K11" s="58"/>
      <c r="L11" s="12"/>
      <c r="M11" s="12"/>
    </row>
    <row r="12" spans="1:13" ht="30" customHeight="1" x14ac:dyDescent="0.25">
      <c r="A12" s="15">
        <v>217</v>
      </c>
      <c r="B12" s="15" t="s">
        <v>88</v>
      </c>
      <c r="C12" s="17" t="s">
        <v>353</v>
      </c>
      <c r="D12" s="136" t="s">
        <v>100</v>
      </c>
      <c r="E12" s="15" t="s">
        <v>354</v>
      </c>
      <c r="F12" s="19">
        <v>1634.1052999999999</v>
      </c>
      <c r="G12" s="90">
        <v>108.84</v>
      </c>
      <c r="H12" s="19"/>
      <c r="I12" s="90">
        <f t="shared" si="1"/>
        <v>163.41052999999999</v>
      </c>
      <c r="J12" s="161">
        <f t="shared" si="0"/>
        <v>1579.5347699999998</v>
      </c>
      <c r="K12" s="58"/>
      <c r="L12" s="12"/>
      <c r="M12" s="12"/>
    </row>
    <row r="13" spans="1:13" ht="30" customHeight="1" x14ac:dyDescent="0.25">
      <c r="A13" s="15">
        <v>218</v>
      </c>
      <c r="B13" s="15" t="s">
        <v>88</v>
      </c>
      <c r="C13" s="17" t="s">
        <v>377</v>
      </c>
      <c r="D13" s="136" t="s">
        <v>101</v>
      </c>
      <c r="E13" s="15" t="s">
        <v>376</v>
      </c>
      <c r="F13" s="19">
        <v>1634.1052999999999</v>
      </c>
      <c r="G13" s="90">
        <v>108.84</v>
      </c>
      <c r="H13" s="19"/>
      <c r="I13" s="90">
        <f t="shared" si="1"/>
        <v>163.41052999999999</v>
      </c>
      <c r="J13" s="161">
        <f t="shared" si="0"/>
        <v>1579.5347699999998</v>
      </c>
      <c r="K13" s="58"/>
      <c r="L13" s="12"/>
      <c r="M13" s="12"/>
    </row>
    <row r="14" spans="1:13" ht="30" customHeight="1" x14ac:dyDescent="0.25">
      <c r="A14" s="15">
        <v>219</v>
      </c>
      <c r="B14" s="15" t="s">
        <v>88</v>
      </c>
      <c r="C14" s="17" t="s">
        <v>349</v>
      </c>
      <c r="D14" s="136" t="s">
        <v>101</v>
      </c>
      <c r="E14" s="15" t="s">
        <v>350</v>
      </c>
      <c r="F14" s="19">
        <v>1634.1052999999999</v>
      </c>
      <c r="G14" s="90">
        <v>108.84</v>
      </c>
      <c r="H14" s="19"/>
      <c r="I14" s="90">
        <f t="shared" si="1"/>
        <v>163.41052999999999</v>
      </c>
      <c r="J14" s="161">
        <f t="shared" si="0"/>
        <v>1579.5347699999998</v>
      </c>
      <c r="K14" s="58"/>
      <c r="L14" s="12"/>
      <c r="M14" s="12"/>
    </row>
    <row r="15" spans="1:13" ht="30" customHeight="1" x14ac:dyDescent="0.25">
      <c r="A15" s="15"/>
      <c r="B15" s="15" t="s">
        <v>88</v>
      </c>
      <c r="C15" s="4" t="s">
        <v>389</v>
      </c>
      <c r="D15" s="136" t="s">
        <v>101</v>
      </c>
      <c r="E15" s="3" t="s">
        <v>390</v>
      </c>
      <c r="F15" s="19">
        <v>1634.1052999999999</v>
      </c>
      <c r="G15" s="90">
        <v>108.84</v>
      </c>
      <c r="H15" s="19"/>
      <c r="I15" s="90">
        <f t="shared" ref="I15" si="2">+(F15-H15)*0.1</f>
        <v>163.41052999999999</v>
      </c>
      <c r="J15" s="90">
        <f t="shared" ref="J15" si="3">+F15+G15-H15-I15</f>
        <v>1579.5347699999998</v>
      </c>
      <c r="K15" s="58"/>
      <c r="L15" s="12"/>
      <c r="M15" s="12"/>
    </row>
    <row r="16" spans="1:13" ht="30" customHeight="1" x14ac:dyDescent="0.25">
      <c r="A16" s="15">
        <v>33</v>
      </c>
      <c r="B16" s="15" t="s">
        <v>88</v>
      </c>
      <c r="C16" s="17" t="s">
        <v>252</v>
      </c>
      <c r="D16" s="136" t="s">
        <v>103</v>
      </c>
      <c r="E16" s="126" t="s">
        <v>6</v>
      </c>
      <c r="F16" s="19">
        <v>3640</v>
      </c>
      <c r="G16" s="90"/>
      <c r="H16" s="19">
        <v>167.23</v>
      </c>
      <c r="I16" s="90">
        <f>+(F16-H16)*0.1</f>
        <v>347.27700000000004</v>
      </c>
      <c r="J16" s="90">
        <f>+F16+G16-H16-I16</f>
        <v>3125.4929999999999</v>
      </c>
      <c r="K16" s="58"/>
      <c r="L16" s="12"/>
      <c r="M16" s="12"/>
    </row>
    <row r="17" spans="1:11" ht="15.75" thickBot="1" x14ac:dyDescent="0.3">
      <c r="A17" s="5"/>
      <c r="B17" s="5"/>
      <c r="C17" s="5"/>
      <c r="D17" s="5"/>
      <c r="E17" s="47"/>
      <c r="F17" s="55">
        <f>SUM(F6:F16)</f>
        <v>28208.136099999996</v>
      </c>
      <c r="G17" s="55">
        <f>SUM(G6:G16)</f>
        <v>544.20000000000005</v>
      </c>
      <c r="H17" s="55">
        <f>SUM(H6:H16)</f>
        <v>810.23</v>
      </c>
      <c r="I17" s="55">
        <f>SUM(I6:I16)</f>
        <v>2524.6302100000007</v>
      </c>
      <c r="J17" s="55">
        <f>SUM(J6:J16)</f>
        <v>25417.475889999994</v>
      </c>
      <c r="K17" s="67"/>
    </row>
    <row r="18" spans="1:11" ht="15.75" thickTop="1" x14ac:dyDescent="0.25">
      <c r="A18" s="5"/>
      <c r="B18" s="5"/>
      <c r="C18" s="5"/>
      <c r="D18" s="5"/>
      <c r="E18" s="5"/>
      <c r="F18" s="5"/>
      <c r="G18" s="5"/>
      <c r="H18" s="5"/>
      <c r="I18" s="5"/>
      <c r="J18" s="14"/>
      <c r="K18" s="37"/>
    </row>
    <row r="19" spans="1:11" x14ac:dyDescent="0.25">
      <c r="J19" s="12"/>
    </row>
    <row r="21" spans="1:11" x14ac:dyDescent="0.25">
      <c r="A21" s="178"/>
      <c r="B21" s="178"/>
      <c r="C21" s="178"/>
      <c r="J21" s="178"/>
      <c r="K21" s="178"/>
    </row>
    <row r="22" spans="1:11" x14ac:dyDescent="0.25">
      <c r="A22" s="173" t="s">
        <v>73</v>
      </c>
      <c r="B22" s="173"/>
      <c r="C22" s="173"/>
      <c r="J22" s="173" t="s">
        <v>74</v>
      </c>
      <c r="K22" s="173"/>
    </row>
    <row r="23" spans="1:11" x14ac:dyDescent="0.25">
      <c r="A23" s="173" t="s">
        <v>75</v>
      </c>
      <c r="B23" s="173"/>
      <c r="C23" s="173"/>
      <c r="J23" s="173" t="s">
        <v>76</v>
      </c>
      <c r="K23" s="173"/>
    </row>
    <row r="35" spans="8:9" x14ac:dyDescent="0.25">
      <c r="H35" s="37"/>
      <c r="I35" s="37"/>
    </row>
    <row r="36" spans="8:9" x14ac:dyDescent="0.25">
      <c r="H36" s="37"/>
      <c r="I36" s="37"/>
    </row>
    <row r="37" spans="8:9" x14ac:dyDescent="0.25">
      <c r="H37" s="37"/>
      <c r="I37" s="37"/>
    </row>
    <row r="38" spans="8:9" x14ac:dyDescent="0.25">
      <c r="H38" s="37"/>
      <c r="I38" s="37"/>
    </row>
    <row r="39" spans="8:9" x14ac:dyDescent="0.25">
      <c r="H39" s="37"/>
      <c r="I39" s="37"/>
    </row>
    <row r="40" spans="8:9" x14ac:dyDescent="0.25">
      <c r="H40" s="37"/>
      <c r="I40" s="37"/>
    </row>
    <row r="41" spans="8:9" x14ac:dyDescent="0.25">
      <c r="H41" s="37"/>
      <c r="I41" s="37"/>
    </row>
    <row r="42" spans="8:9" x14ac:dyDescent="0.25">
      <c r="H42" s="37"/>
      <c r="I42" s="37"/>
    </row>
    <row r="61" spans="8:8" x14ac:dyDescent="0.25">
      <c r="H61" s="37"/>
    </row>
    <row r="62" spans="8:8" x14ac:dyDescent="0.25">
      <c r="H62" s="37"/>
    </row>
    <row r="63" spans="8:8" x14ac:dyDescent="0.25">
      <c r="H63" s="37"/>
    </row>
    <row r="64" spans="8:8" x14ac:dyDescent="0.25">
      <c r="H64" s="37"/>
    </row>
    <row r="65" spans="8:8" x14ac:dyDescent="0.25">
      <c r="H65" s="37"/>
    </row>
  </sheetData>
  <mergeCells count="10">
    <mergeCell ref="A22:C22"/>
    <mergeCell ref="J22:K22"/>
    <mergeCell ref="A23:C23"/>
    <mergeCell ref="J23:K23"/>
    <mergeCell ref="A1:K1"/>
    <mergeCell ref="A2:K2"/>
    <mergeCell ref="A3:K3"/>
    <mergeCell ref="A4:K4"/>
    <mergeCell ref="A21:C21"/>
    <mergeCell ref="J21:K21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56"/>
  <sheetViews>
    <sheetView workbookViewId="0">
      <selection activeCell="F18" activeCellId="12" sqref="F6 F7 F8 F9 F10 F11 F12 F13 F14 F15 F16 F17 F18"/>
    </sheetView>
  </sheetViews>
  <sheetFormatPr baseColWidth="10" defaultColWidth="11.42578125" defaultRowHeight="15" x14ac:dyDescent="0.25"/>
  <cols>
    <col min="1" max="1" width="6" customWidth="1"/>
    <col min="2" max="2" width="15.7109375" customWidth="1"/>
    <col min="3" max="3" width="31" bestFit="1" customWidth="1"/>
    <col min="4" max="4" width="14.28515625" customWidth="1"/>
    <col min="5" max="5" width="16" customWidth="1"/>
    <col min="6" max="7" width="11.5703125" bestFit="1" customWidth="1"/>
    <col min="8" max="8" width="11.140625" customWidth="1"/>
    <col min="9" max="9" width="11.42578125" customWidth="1"/>
    <col min="10" max="10" width="12.5703125" bestFit="1" customWidth="1"/>
    <col min="11" max="11" width="51.85546875" customWidth="1"/>
  </cols>
  <sheetData>
    <row r="1" spans="1:14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4" ht="15.75" x14ac:dyDescent="0.25">
      <c r="A2" s="175" t="str">
        <f>+'23-33'!A2:K2</f>
        <v>PERIODO: DEL 16 AL 31 DE DICIEMBRE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4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4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4" ht="39" thickBot="1" x14ac:dyDescent="0.3">
      <c r="A5" s="162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372</v>
      </c>
      <c r="J5" s="82" t="s">
        <v>68</v>
      </c>
      <c r="K5" s="84" t="s">
        <v>69</v>
      </c>
    </row>
    <row r="6" spans="1:14" ht="30" customHeight="1" x14ac:dyDescent="0.25">
      <c r="A6" s="15">
        <v>34</v>
      </c>
      <c r="B6" s="139" t="s">
        <v>88</v>
      </c>
      <c r="C6" s="127" t="s">
        <v>104</v>
      </c>
      <c r="D6" s="139" t="s">
        <v>105</v>
      </c>
      <c r="E6" s="127" t="s">
        <v>106</v>
      </c>
      <c r="F6" s="90">
        <v>1620.6535000000001</v>
      </c>
      <c r="G6" s="90">
        <v>109.7</v>
      </c>
      <c r="H6" s="90"/>
      <c r="I6" s="90">
        <f>+(F6+G6-H6)*0.1</f>
        <v>173.03535000000002</v>
      </c>
      <c r="J6" s="90">
        <f t="shared" ref="J6:J12" si="0">+F6+G6-H6-I6</f>
        <v>1557.3181500000001</v>
      </c>
      <c r="K6" s="97"/>
      <c r="L6" s="12"/>
      <c r="M6" s="12"/>
    </row>
    <row r="7" spans="1:14" ht="30" customHeight="1" x14ac:dyDescent="0.25">
      <c r="A7" s="15">
        <v>69</v>
      </c>
      <c r="B7" s="16" t="s">
        <v>3</v>
      </c>
      <c r="C7" s="127" t="s">
        <v>153</v>
      </c>
      <c r="D7" s="16" t="s">
        <v>107</v>
      </c>
      <c r="E7" s="127" t="s">
        <v>54</v>
      </c>
      <c r="F7" s="19">
        <v>3843.1102500000002</v>
      </c>
      <c r="G7" s="90"/>
      <c r="H7" s="19">
        <v>296.73</v>
      </c>
      <c r="I7" s="90">
        <f t="shared" ref="I7:I18" si="1">+(F7+G7-H7)*0.1</f>
        <v>354.63802500000003</v>
      </c>
      <c r="J7" s="90">
        <f t="shared" si="0"/>
        <v>3191.742225</v>
      </c>
      <c r="K7" s="69"/>
      <c r="L7" s="12"/>
      <c r="M7" s="12"/>
    </row>
    <row r="8" spans="1:14" ht="30" customHeight="1" x14ac:dyDescent="0.25">
      <c r="A8" s="15">
        <v>36</v>
      </c>
      <c r="B8" s="16" t="s">
        <v>3</v>
      </c>
      <c r="C8" s="21" t="s">
        <v>108</v>
      </c>
      <c r="D8" s="16" t="s">
        <v>3</v>
      </c>
      <c r="E8" s="126" t="s">
        <v>37</v>
      </c>
      <c r="F8" s="19">
        <v>2854.2330000000002</v>
      </c>
      <c r="G8" s="90"/>
      <c r="H8" s="19">
        <v>43.79</v>
      </c>
      <c r="I8" s="90">
        <f t="shared" si="1"/>
        <v>281.04430000000002</v>
      </c>
      <c r="J8" s="90">
        <f t="shared" si="0"/>
        <v>2529.3987000000002</v>
      </c>
      <c r="K8" s="69"/>
      <c r="L8" s="12"/>
      <c r="M8" s="12"/>
    </row>
    <row r="9" spans="1:14" ht="30" customHeight="1" x14ac:dyDescent="0.25">
      <c r="A9" s="15">
        <v>37</v>
      </c>
      <c r="B9" s="16" t="s">
        <v>3</v>
      </c>
      <c r="C9" s="17" t="s">
        <v>109</v>
      </c>
      <c r="D9" s="16" t="s">
        <v>3</v>
      </c>
      <c r="E9" s="17" t="s">
        <v>48</v>
      </c>
      <c r="F9" s="19">
        <v>2854.2330000000002</v>
      </c>
      <c r="G9" s="90"/>
      <c r="H9" s="19">
        <v>43.79</v>
      </c>
      <c r="I9" s="90">
        <f t="shared" si="1"/>
        <v>281.04430000000002</v>
      </c>
      <c r="J9" s="90">
        <f t="shared" si="0"/>
        <v>2529.3987000000002</v>
      </c>
      <c r="K9" s="69"/>
      <c r="L9" s="12"/>
      <c r="M9" s="12"/>
    </row>
    <row r="10" spans="1:14" ht="30" customHeight="1" x14ac:dyDescent="0.25">
      <c r="A10" s="15">
        <v>220</v>
      </c>
      <c r="B10" s="16" t="s">
        <v>3</v>
      </c>
      <c r="C10" s="17" t="s">
        <v>378</v>
      </c>
      <c r="D10" s="16" t="s">
        <v>3</v>
      </c>
      <c r="E10" s="17" t="s">
        <v>379</v>
      </c>
      <c r="F10" s="19">
        <v>2854.2330000000002</v>
      </c>
      <c r="G10" s="90"/>
      <c r="H10" s="19">
        <v>43.79</v>
      </c>
      <c r="I10" s="90">
        <f t="shared" ref="I10" si="2">+(F10+G10-H10)*0.1</f>
        <v>281.04430000000002</v>
      </c>
      <c r="J10" s="90">
        <f t="shared" ref="J10" si="3">+F10+G10-H10-I10</f>
        <v>2529.3987000000002</v>
      </c>
      <c r="K10" s="76"/>
      <c r="L10" s="12"/>
      <c r="M10" s="12"/>
    </row>
    <row r="11" spans="1:14" ht="30" customHeight="1" x14ac:dyDescent="0.25">
      <c r="A11" s="15">
        <v>39</v>
      </c>
      <c r="B11" s="16" t="s">
        <v>3</v>
      </c>
      <c r="C11" s="17" t="s">
        <v>111</v>
      </c>
      <c r="D11" s="16" t="s">
        <v>3</v>
      </c>
      <c r="E11" s="17" t="s">
        <v>21</v>
      </c>
      <c r="F11" s="19">
        <v>2854.2330000000002</v>
      </c>
      <c r="G11" s="90"/>
      <c r="H11" s="19">
        <v>43.79</v>
      </c>
      <c r="I11" s="90">
        <f t="shared" si="1"/>
        <v>281.04430000000002</v>
      </c>
      <c r="J11" s="90">
        <f t="shared" si="0"/>
        <v>2529.3987000000002</v>
      </c>
      <c r="K11" s="69"/>
      <c r="L11" s="12"/>
      <c r="M11" s="12"/>
      <c r="N11" s="12"/>
    </row>
    <row r="12" spans="1:14" ht="30" customHeight="1" x14ac:dyDescent="0.25">
      <c r="A12" s="15">
        <v>71</v>
      </c>
      <c r="B12" s="16" t="s">
        <v>3</v>
      </c>
      <c r="C12" s="17" t="s">
        <v>145</v>
      </c>
      <c r="D12" s="16" t="s">
        <v>3</v>
      </c>
      <c r="E12" s="17" t="s">
        <v>10</v>
      </c>
      <c r="F12" s="19">
        <v>2926.6522999999997</v>
      </c>
      <c r="G12" s="80"/>
      <c r="H12" s="19">
        <v>51.67</v>
      </c>
      <c r="I12" s="80">
        <v>57.499645999999991</v>
      </c>
      <c r="J12" s="90">
        <f t="shared" si="0"/>
        <v>2817.4826539999995</v>
      </c>
      <c r="K12" s="76"/>
      <c r="L12" s="12"/>
      <c r="M12" s="12"/>
    </row>
    <row r="13" spans="1:14" ht="30" customHeight="1" x14ac:dyDescent="0.25">
      <c r="A13" s="15">
        <v>41</v>
      </c>
      <c r="B13" s="16" t="s">
        <v>3</v>
      </c>
      <c r="C13" s="17" t="s">
        <v>112</v>
      </c>
      <c r="D13" s="16" t="s">
        <v>113</v>
      </c>
      <c r="E13" s="17" t="s">
        <v>38</v>
      </c>
      <c r="F13" s="19">
        <v>2498.8521000000001</v>
      </c>
      <c r="G13" s="90">
        <v>9.8800000000000008</v>
      </c>
      <c r="H13" s="19"/>
      <c r="I13" s="90">
        <f t="shared" si="1"/>
        <v>250.87321000000003</v>
      </c>
      <c r="J13" s="90">
        <f t="shared" ref="J13:J18" si="4">+F13+G13-H13-I13</f>
        <v>2257.85889</v>
      </c>
      <c r="K13" s="69"/>
      <c r="L13" s="12"/>
      <c r="M13" s="12"/>
      <c r="N13" s="12"/>
    </row>
    <row r="14" spans="1:14" ht="30" customHeight="1" x14ac:dyDescent="0.25">
      <c r="A14" s="15">
        <v>31</v>
      </c>
      <c r="B14" s="16" t="s">
        <v>3</v>
      </c>
      <c r="C14" s="17" t="s">
        <v>102</v>
      </c>
      <c r="D14" s="16" t="s">
        <v>114</v>
      </c>
      <c r="E14" s="15" t="s">
        <v>18</v>
      </c>
      <c r="F14" s="19">
        <v>2498.8521000000001</v>
      </c>
      <c r="G14" s="90">
        <v>9.8800000000000008</v>
      </c>
      <c r="H14" s="19"/>
      <c r="I14" s="90">
        <f t="shared" si="1"/>
        <v>250.87321000000003</v>
      </c>
      <c r="J14" s="90">
        <f t="shared" si="4"/>
        <v>2257.85889</v>
      </c>
      <c r="K14" s="76"/>
      <c r="L14" s="12"/>
      <c r="M14" s="12"/>
    </row>
    <row r="15" spans="1:14" ht="30" customHeight="1" x14ac:dyDescent="0.25">
      <c r="A15" s="15">
        <v>221</v>
      </c>
      <c r="B15" s="16" t="s">
        <v>115</v>
      </c>
      <c r="C15" s="17" t="s">
        <v>344</v>
      </c>
      <c r="D15" s="16" t="s">
        <v>117</v>
      </c>
      <c r="E15" s="15" t="s">
        <v>346</v>
      </c>
      <c r="F15" s="19">
        <f>2926.6523</f>
        <v>2926.6523000000002</v>
      </c>
      <c r="G15" s="90"/>
      <c r="H15" s="19">
        <v>51.67</v>
      </c>
      <c r="I15" s="90">
        <f>+(F15+G15-H15)*0.1</f>
        <v>287.49823000000004</v>
      </c>
      <c r="J15" s="90">
        <f t="shared" si="4"/>
        <v>2587.48407</v>
      </c>
      <c r="K15" s="69"/>
      <c r="L15" s="12"/>
      <c r="M15" s="12"/>
    </row>
    <row r="16" spans="1:14" ht="30" customHeight="1" x14ac:dyDescent="0.25">
      <c r="A16" s="15">
        <v>222</v>
      </c>
      <c r="B16" s="16" t="s">
        <v>115</v>
      </c>
      <c r="C16" s="17" t="s">
        <v>345</v>
      </c>
      <c r="D16" s="16" t="s">
        <v>117</v>
      </c>
      <c r="E16" s="19" t="s">
        <v>347</v>
      </c>
      <c r="F16" s="19">
        <f>2926.6523</f>
        <v>2926.6523000000002</v>
      </c>
      <c r="G16" s="90"/>
      <c r="H16" s="19">
        <v>51.67</v>
      </c>
      <c r="I16" s="90">
        <f t="shared" si="1"/>
        <v>287.49823000000004</v>
      </c>
      <c r="J16" s="90">
        <f t="shared" si="4"/>
        <v>2587.48407</v>
      </c>
      <c r="K16" s="69"/>
      <c r="L16" s="12"/>
      <c r="M16" s="12"/>
    </row>
    <row r="17" spans="1:13" ht="30" customHeight="1" x14ac:dyDescent="0.25">
      <c r="A17" s="15">
        <v>223</v>
      </c>
      <c r="B17" s="16" t="s">
        <v>115</v>
      </c>
      <c r="C17" s="18" t="s">
        <v>342</v>
      </c>
      <c r="D17" s="16" t="s">
        <v>119</v>
      </c>
      <c r="E17" s="32" t="s">
        <v>343</v>
      </c>
      <c r="F17" s="19">
        <v>1800</v>
      </c>
      <c r="G17" s="90">
        <v>86.22</v>
      </c>
      <c r="H17" s="19"/>
      <c r="I17" s="90">
        <f t="shared" si="1"/>
        <v>188.62200000000001</v>
      </c>
      <c r="J17" s="90">
        <f t="shared" si="4"/>
        <v>1697.598</v>
      </c>
      <c r="K17" s="76"/>
      <c r="L17" s="12"/>
      <c r="M17" s="12"/>
    </row>
    <row r="18" spans="1:13" ht="30" customHeight="1" x14ac:dyDescent="0.25">
      <c r="A18" s="15">
        <v>47</v>
      </c>
      <c r="B18" s="16" t="s">
        <v>115</v>
      </c>
      <c r="C18" s="17" t="s">
        <v>120</v>
      </c>
      <c r="D18" s="140" t="s">
        <v>121</v>
      </c>
      <c r="E18" s="17" t="s">
        <v>20</v>
      </c>
      <c r="F18" s="19">
        <v>933.33</v>
      </c>
      <c r="G18" s="90">
        <v>153.69</v>
      </c>
      <c r="H18" s="19"/>
      <c r="I18" s="90">
        <f t="shared" si="1"/>
        <v>108.702</v>
      </c>
      <c r="J18" s="90">
        <f t="shared" si="4"/>
        <v>978.31799999999998</v>
      </c>
      <c r="K18" s="69"/>
      <c r="L18" s="12"/>
      <c r="M18" s="12"/>
    </row>
    <row r="19" spans="1:13" ht="15.75" thickBot="1" x14ac:dyDescent="0.3">
      <c r="F19" s="56">
        <f>SUM(F6:F18)</f>
        <v>33391.686850000006</v>
      </c>
      <c r="G19" s="56">
        <f t="shared" ref="G19:J19" si="5">SUM(G6:G18)</f>
        <v>369.37</v>
      </c>
      <c r="H19" s="56">
        <f t="shared" si="5"/>
        <v>626.9</v>
      </c>
      <c r="I19" s="56">
        <f t="shared" si="5"/>
        <v>3083.417101</v>
      </c>
      <c r="J19" s="56">
        <f t="shared" si="5"/>
        <v>30050.739748999993</v>
      </c>
    </row>
    <row r="20" spans="1:13" ht="15.75" thickTop="1" x14ac:dyDescent="0.25">
      <c r="C20" s="10"/>
      <c r="D20" s="10"/>
      <c r="E20" s="10"/>
      <c r="F20" s="10"/>
      <c r="G20" s="10"/>
      <c r="H20" s="10"/>
      <c r="I20" s="10"/>
      <c r="J20" s="10"/>
    </row>
    <row r="21" spans="1:13" x14ac:dyDescent="0.25">
      <c r="C21" s="10"/>
      <c r="D21" s="10"/>
      <c r="E21" s="10"/>
      <c r="F21" s="10"/>
      <c r="G21" s="10"/>
      <c r="H21" s="10"/>
      <c r="I21" s="10"/>
      <c r="J21" s="75"/>
    </row>
    <row r="22" spans="1:13" x14ac:dyDescent="0.25">
      <c r="A22" s="178"/>
      <c r="B22" s="178"/>
      <c r="C22" s="178"/>
      <c r="J22" s="178"/>
      <c r="K22" s="178"/>
    </row>
    <row r="23" spans="1:13" x14ac:dyDescent="0.25">
      <c r="A23" s="173" t="s">
        <v>73</v>
      </c>
      <c r="B23" s="173"/>
      <c r="C23" s="173"/>
      <c r="J23" s="173" t="s">
        <v>74</v>
      </c>
      <c r="K23" s="173"/>
    </row>
    <row r="24" spans="1:13" x14ac:dyDescent="0.25">
      <c r="A24" s="173" t="s">
        <v>75</v>
      </c>
      <c r="B24" s="173"/>
      <c r="C24" s="173"/>
      <c r="J24" s="173" t="s">
        <v>76</v>
      </c>
      <c r="K24" s="173"/>
    </row>
    <row r="26" spans="1:13" x14ac:dyDescent="0.25">
      <c r="F26" s="37"/>
    </row>
    <row r="27" spans="1:13" x14ac:dyDescent="0.25">
      <c r="F27" s="37"/>
    </row>
    <row r="28" spans="1:13" x14ac:dyDescent="0.25">
      <c r="F28" s="70"/>
    </row>
    <row r="30" spans="1:13" x14ac:dyDescent="0.25">
      <c r="C30" s="11"/>
      <c r="D30" s="10"/>
      <c r="E30" s="11"/>
    </row>
    <row r="31" spans="1:13" x14ac:dyDescent="0.25">
      <c r="C31" s="10"/>
      <c r="D31" s="10"/>
      <c r="E31" s="10"/>
    </row>
    <row r="32" spans="1:13" x14ac:dyDescent="0.25">
      <c r="C32" s="10"/>
      <c r="D32" s="10"/>
      <c r="E32" s="10"/>
    </row>
    <row r="33" spans="3:8" x14ac:dyDescent="0.25">
      <c r="C33" s="10"/>
      <c r="D33" s="10"/>
      <c r="E33" s="10"/>
      <c r="H33" s="37"/>
    </row>
    <row r="34" spans="3:8" x14ac:dyDescent="0.25">
      <c r="C34" s="10"/>
      <c r="D34" s="10"/>
      <c r="E34" s="10"/>
      <c r="H34" s="37"/>
    </row>
    <row r="35" spans="3:8" x14ac:dyDescent="0.25">
      <c r="C35" s="10"/>
      <c r="D35" s="10"/>
      <c r="E35" s="10"/>
      <c r="H35" s="37"/>
    </row>
    <row r="36" spans="3:8" x14ac:dyDescent="0.25">
      <c r="H36" s="70"/>
    </row>
    <row r="43" spans="3:8" x14ac:dyDescent="0.25">
      <c r="F43" s="37"/>
      <c r="G43" s="37"/>
    </row>
    <row r="44" spans="3:8" x14ac:dyDescent="0.25">
      <c r="F44" s="37"/>
      <c r="G44" s="37"/>
    </row>
    <row r="45" spans="3:8" x14ac:dyDescent="0.25">
      <c r="F45" s="37"/>
      <c r="G45" s="37"/>
    </row>
    <row r="46" spans="3:8" x14ac:dyDescent="0.25">
      <c r="F46" s="37"/>
      <c r="G46" s="37"/>
    </row>
    <row r="47" spans="3:8" x14ac:dyDescent="0.25">
      <c r="D47" s="37"/>
      <c r="F47" s="37"/>
      <c r="G47" s="37"/>
    </row>
    <row r="48" spans="3:8" x14ac:dyDescent="0.25">
      <c r="D48" s="37"/>
      <c r="F48" s="37"/>
      <c r="G48" s="37"/>
    </row>
    <row r="49" spans="4:7" x14ac:dyDescent="0.25">
      <c r="D49" s="37"/>
      <c r="F49" s="37"/>
      <c r="G49" s="37"/>
    </row>
    <row r="50" spans="4:7" x14ac:dyDescent="0.25">
      <c r="D50" s="37"/>
      <c r="F50" s="37"/>
      <c r="G50" s="37"/>
    </row>
    <row r="51" spans="4:7" x14ac:dyDescent="0.25">
      <c r="F51" s="37"/>
      <c r="G51" s="37"/>
    </row>
    <row r="52" spans="4:7" x14ac:dyDescent="0.25">
      <c r="F52" s="37"/>
      <c r="G52" s="37"/>
    </row>
    <row r="53" spans="4:7" x14ac:dyDescent="0.25">
      <c r="F53" s="37"/>
      <c r="G53" s="37"/>
    </row>
    <row r="54" spans="4:7" x14ac:dyDescent="0.25">
      <c r="F54" s="37"/>
      <c r="G54" s="37"/>
    </row>
    <row r="55" spans="4:7" x14ac:dyDescent="0.25">
      <c r="F55" s="37"/>
      <c r="G55" s="37"/>
    </row>
    <row r="56" spans="4:7" x14ac:dyDescent="0.25">
      <c r="F56" s="37"/>
      <c r="G56" s="37"/>
    </row>
  </sheetData>
  <mergeCells count="10">
    <mergeCell ref="A23:C23"/>
    <mergeCell ref="J23:K23"/>
    <mergeCell ref="A24:C24"/>
    <mergeCell ref="J24:K24"/>
    <mergeCell ref="A1:K1"/>
    <mergeCell ref="A2:K2"/>
    <mergeCell ref="A3:K3"/>
    <mergeCell ref="A4:K4"/>
    <mergeCell ref="A22:C22"/>
    <mergeCell ref="J22:K22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9"/>
  <sheetViews>
    <sheetView workbookViewId="0">
      <selection activeCell="E8" sqref="E8"/>
    </sheetView>
  </sheetViews>
  <sheetFormatPr baseColWidth="10" defaultColWidth="11.42578125" defaultRowHeight="15" x14ac:dyDescent="0.25"/>
  <cols>
    <col min="1" max="1" width="5.7109375" customWidth="1"/>
    <col min="2" max="2" width="19" customWidth="1"/>
    <col min="3" max="3" width="29.42578125" bestFit="1" customWidth="1"/>
    <col min="4" max="4" width="21.5703125" customWidth="1"/>
    <col min="5" max="5" width="15" bestFit="1" customWidth="1"/>
    <col min="6" max="6" width="11.85546875" customWidth="1"/>
    <col min="7" max="7" width="12.28515625" customWidth="1"/>
    <col min="10" max="10" width="11.5703125" bestFit="1" customWidth="1"/>
    <col min="11" max="11" width="42.28515625" customWidth="1"/>
  </cols>
  <sheetData>
    <row r="1" spans="1:14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4" ht="15.75" x14ac:dyDescent="0.25">
      <c r="A2" s="175" t="str">
        <f>+'34-47'!A2:K2</f>
        <v>PERIODO: DEL 16 AL 31 DE DICIEMBRE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4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4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4" ht="39" thickBot="1" x14ac:dyDescent="0.3">
      <c r="A5" s="85" t="s">
        <v>62</v>
      </c>
      <c r="B5" s="86" t="s">
        <v>63</v>
      </c>
      <c r="C5" s="86" t="s">
        <v>64</v>
      </c>
      <c r="D5" s="86" t="s">
        <v>0</v>
      </c>
      <c r="E5" s="86" t="s">
        <v>1</v>
      </c>
      <c r="F5" s="86" t="s">
        <v>65</v>
      </c>
      <c r="G5" s="86" t="s">
        <v>66</v>
      </c>
      <c r="H5" s="86" t="s">
        <v>67</v>
      </c>
      <c r="I5" s="83" t="s">
        <v>372</v>
      </c>
      <c r="J5" s="86" t="s">
        <v>68</v>
      </c>
      <c r="K5" s="86" t="s">
        <v>69</v>
      </c>
      <c r="N5" s="163"/>
    </row>
    <row r="6" spans="1:14" ht="30" customHeight="1" x14ac:dyDescent="0.25">
      <c r="A6" s="15">
        <v>48</v>
      </c>
      <c r="B6" s="16" t="s">
        <v>115</v>
      </c>
      <c r="C6" s="21" t="s">
        <v>295</v>
      </c>
      <c r="D6" s="16" t="s">
        <v>122</v>
      </c>
      <c r="E6" s="125" t="s">
        <v>296</v>
      </c>
      <c r="F6" s="19">
        <v>2926.65</v>
      </c>
      <c r="G6" s="19"/>
      <c r="H6" s="19">
        <v>51.67</v>
      </c>
      <c r="I6" s="19">
        <f>+(F6-H6)*0.1</f>
        <v>287.49799999999999</v>
      </c>
      <c r="J6" s="19">
        <f>+F6-H6-I6</f>
        <v>2587.482</v>
      </c>
      <c r="K6" s="101"/>
      <c r="L6" s="12"/>
      <c r="N6" s="164"/>
    </row>
    <row r="7" spans="1:14" ht="30" customHeight="1" x14ac:dyDescent="0.25">
      <c r="A7" s="15">
        <v>224</v>
      </c>
      <c r="B7" s="16" t="s">
        <v>123</v>
      </c>
      <c r="C7" s="17" t="s">
        <v>368</v>
      </c>
      <c r="D7" s="16" t="s">
        <v>125</v>
      </c>
      <c r="E7" s="17" t="s">
        <v>369</v>
      </c>
      <c r="F7" s="19">
        <v>2498.8521000000001</v>
      </c>
      <c r="G7" s="19">
        <v>9.8800000000000008</v>
      </c>
      <c r="H7" s="19"/>
      <c r="I7" s="19">
        <f>+(F7-H7)*0.1</f>
        <v>249.88521000000003</v>
      </c>
      <c r="J7" s="19">
        <f>+F7+G7-H7-I7</f>
        <v>2258.8468900000003</v>
      </c>
      <c r="K7" s="9"/>
      <c r="L7" s="12"/>
      <c r="N7" s="163"/>
    </row>
    <row r="8" spans="1:14" ht="30" customHeight="1" x14ac:dyDescent="0.25">
      <c r="A8" s="15">
        <v>225</v>
      </c>
      <c r="B8" s="16" t="s">
        <v>126</v>
      </c>
      <c r="C8" s="17" t="s">
        <v>340</v>
      </c>
      <c r="D8" s="16" t="s">
        <v>127</v>
      </c>
      <c r="E8" s="17" t="s">
        <v>341</v>
      </c>
      <c r="F8" s="19">
        <v>5665.8446000000004</v>
      </c>
      <c r="G8" s="19"/>
      <c r="H8" s="19">
        <v>580.91</v>
      </c>
      <c r="I8" s="19">
        <f>+(F8-H8)*0.1</f>
        <v>508.49346000000008</v>
      </c>
      <c r="J8" s="19">
        <f>+F8+G8-H8-I8</f>
        <v>4576.4411400000008</v>
      </c>
      <c r="K8" s="9"/>
      <c r="N8" s="165"/>
    </row>
    <row r="9" spans="1:14" ht="30" customHeight="1" x14ac:dyDescent="0.25">
      <c r="A9" s="15">
        <v>53</v>
      </c>
      <c r="B9" s="16" t="s">
        <v>129</v>
      </c>
      <c r="C9" s="17" t="s">
        <v>130</v>
      </c>
      <c r="D9" s="16" t="s">
        <v>131</v>
      </c>
      <c r="E9" s="17" t="s">
        <v>132</v>
      </c>
      <c r="F9" s="19">
        <v>13675.479950000001</v>
      </c>
      <c r="G9" s="19"/>
      <c r="H9" s="19">
        <v>2320.15</v>
      </c>
      <c r="I9" s="19">
        <f>+(F9-H9)*0.1</f>
        <v>1135.5329950000003</v>
      </c>
      <c r="J9" s="19">
        <f>+F9+G9-H9-I9</f>
        <v>10219.796955000002</v>
      </c>
      <c r="K9" s="101"/>
      <c r="N9" s="165"/>
    </row>
    <row r="10" spans="1:14" ht="30" customHeight="1" x14ac:dyDescent="0.25">
      <c r="A10" s="15">
        <v>54</v>
      </c>
      <c r="B10" s="16" t="s">
        <v>129</v>
      </c>
      <c r="C10" s="17" t="s">
        <v>260</v>
      </c>
      <c r="D10" s="16" t="s">
        <v>133</v>
      </c>
      <c r="E10" s="17" t="s">
        <v>261</v>
      </c>
      <c r="F10" s="19">
        <v>5728.8600000000006</v>
      </c>
      <c r="G10" s="19"/>
      <c r="H10" s="19">
        <v>592.20000000000005</v>
      </c>
      <c r="I10" s="19">
        <f t="shared" ref="I10:I14" si="0">+(F10-H10)*0.1</f>
        <v>513.66600000000005</v>
      </c>
      <c r="J10" s="19">
        <f t="shared" ref="J10:J14" si="1">+F10+G10-H10-I10</f>
        <v>4622.9940000000006</v>
      </c>
      <c r="K10" s="9"/>
      <c r="L10" s="12"/>
      <c r="N10" s="166"/>
    </row>
    <row r="11" spans="1:14" ht="30" customHeight="1" x14ac:dyDescent="0.25">
      <c r="A11" s="15">
        <v>55</v>
      </c>
      <c r="B11" s="16" t="s">
        <v>129</v>
      </c>
      <c r="C11" s="17" t="s">
        <v>134</v>
      </c>
      <c r="D11" s="16" t="s">
        <v>135</v>
      </c>
      <c r="E11" s="15" t="s">
        <v>30</v>
      </c>
      <c r="F11" s="19">
        <v>3403.8976500000003</v>
      </c>
      <c r="G11" s="19"/>
      <c r="H11" s="19">
        <v>123.84</v>
      </c>
      <c r="I11" s="19">
        <f t="shared" si="0"/>
        <v>328.00576500000005</v>
      </c>
      <c r="J11" s="19">
        <f t="shared" si="1"/>
        <v>2952.0518850000003</v>
      </c>
      <c r="K11" s="9"/>
      <c r="L11" s="12"/>
      <c r="N11" s="163"/>
    </row>
    <row r="12" spans="1:14" ht="30" customHeight="1" x14ac:dyDescent="0.25">
      <c r="A12" s="15">
        <v>51</v>
      </c>
      <c r="B12" s="16" t="s">
        <v>129</v>
      </c>
      <c r="C12" s="17" t="s">
        <v>128</v>
      </c>
      <c r="D12" s="16" t="s">
        <v>137</v>
      </c>
      <c r="E12" s="17" t="s">
        <v>14</v>
      </c>
      <c r="F12" s="19">
        <v>3403.8976500000003</v>
      </c>
      <c r="G12" s="19"/>
      <c r="H12" s="19">
        <v>123.84</v>
      </c>
      <c r="I12" s="19">
        <f t="shared" si="0"/>
        <v>328.00576500000005</v>
      </c>
      <c r="J12" s="19">
        <f t="shared" si="1"/>
        <v>2952.0518850000003</v>
      </c>
      <c r="K12" s="9"/>
      <c r="L12" s="12"/>
      <c r="N12" s="165"/>
    </row>
    <row r="13" spans="1:14" ht="30" customHeight="1" x14ac:dyDescent="0.25">
      <c r="A13" s="15">
        <v>57</v>
      </c>
      <c r="B13" s="16" t="s">
        <v>129</v>
      </c>
      <c r="C13" s="21" t="s">
        <v>253</v>
      </c>
      <c r="D13" s="16" t="s">
        <v>4</v>
      </c>
      <c r="E13" s="126" t="s">
        <v>5</v>
      </c>
      <c r="F13" s="19">
        <v>1434.2389499999999</v>
      </c>
      <c r="G13" s="19">
        <v>121.63</v>
      </c>
      <c r="H13" s="19"/>
      <c r="I13" s="19">
        <f t="shared" si="0"/>
        <v>143.42389499999999</v>
      </c>
      <c r="J13" s="19">
        <f t="shared" si="1"/>
        <v>1412.4450550000001</v>
      </c>
      <c r="K13" s="9"/>
      <c r="L13" s="12"/>
      <c r="N13" s="165"/>
    </row>
    <row r="14" spans="1:14" ht="30" customHeight="1" x14ac:dyDescent="0.25">
      <c r="A14" s="15">
        <v>58</v>
      </c>
      <c r="B14" s="16" t="s">
        <v>139</v>
      </c>
      <c r="C14" s="17" t="s">
        <v>140</v>
      </c>
      <c r="D14" s="16" t="s">
        <v>141</v>
      </c>
      <c r="E14" s="15" t="s">
        <v>27</v>
      </c>
      <c r="F14" s="19">
        <v>8345.0393999999997</v>
      </c>
      <c r="G14" s="19"/>
      <c r="H14" s="19">
        <v>1144.33</v>
      </c>
      <c r="I14" s="19">
        <f t="shared" si="0"/>
        <v>720.07094000000006</v>
      </c>
      <c r="J14" s="19">
        <f t="shared" si="1"/>
        <v>6480.6384600000001</v>
      </c>
      <c r="K14" s="9"/>
      <c r="N14" s="166"/>
    </row>
    <row r="15" spans="1:14" ht="15.75" thickBot="1" x14ac:dyDescent="0.3">
      <c r="A15" s="22"/>
      <c r="B15" s="22"/>
      <c r="C15" s="18"/>
      <c r="D15" s="18"/>
      <c r="E15" s="18"/>
      <c r="F15" s="59">
        <f>SUM(F6:F14)</f>
        <v>47082.760300000002</v>
      </c>
      <c r="G15" s="59">
        <f>SUM(G6:G14)</f>
        <v>131.51</v>
      </c>
      <c r="H15" s="59">
        <f>SUM(H6:H14)</f>
        <v>4936.9400000000005</v>
      </c>
      <c r="I15" s="59">
        <f>SUM(I6:I14)</f>
        <v>4214.5820299999996</v>
      </c>
      <c r="J15" s="59">
        <f>SUM(J6:J14)</f>
        <v>38062.748270000004</v>
      </c>
      <c r="N15" s="165"/>
    </row>
    <row r="16" spans="1:14" ht="15.75" thickTop="1" x14ac:dyDescent="0.25">
      <c r="A16" s="5"/>
      <c r="B16" s="5"/>
      <c r="C16" s="6"/>
      <c r="D16" s="6"/>
      <c r="E16" s="6"/>
      <c r="F16" s="6"/>
      <c r="G16" s="6"/>
      <c r="H16" s="6"/>
      <c r="I16" s="6"/>
      <c r="J16" s="5"/>
      <c r="N16" s="166"/>
    </row>
    <row r="17" spans="1:14" x14ac:dyDescent="0.25">
      <c r="A17" s="5"/>
      <c r="B17" s="5"/>
      <c r="C17" s="6"/>
      <c r="D17" s="6"/>
      <c r="E17" s="6"/>
      <c r="F17" s="20"/>
      <c r="G17" s="6"/>
      <c r="H17" s="6"/>
      <c r="I17" s="6"/>
      <c r="J17" s="14"/>
      <c r="N17" s="163"/>
    </row>
    <row r="18" spans="1:14" x14ac:dyDescent="0.25">
      <c r="G18" s="37"/>
      <c r="I18" s="37"/>
      <c r="L18" s="37"/>
      <c r="N18" s="163"/>
    </row>
    <row r="19" spans="1:14" x14ac:dyDescent="0.25">
      <c r="G19" s="37"/>
      <c r="H19" s="37"/>
      <c r="I19" s="37"/>
      <c r="L19" s="37"/>
      <c r="N19" s="163"/>
    </row>
    <row r="20" spans="1:14" x14ac:dyDescent="0.25">
      <c r="A20" s="178"/>
      <c r="B20" s="178"/>
      <c r="C20" s="178"/>
      <c r="G20" s="70"/>
      <c r="H20" s="37"/>
      <c r="I20" s="37"/>
      <c r="J20" s="178"/>
      <c r="K20" s="178"/>
      <c r="L20" s="70"/>
      <c r="M20" s="70"/>
      <c r="N20" s="166"/>
    </row>
    <row r="21" spans="1:14" x14ac:dyDescent="0.25">
      <c r="A21" s="173" t="s">
        <v>73</v>
      </c>
      <c r="B21" s="173"/>
      <c r="C21" s="173"/>
      <c r="G21" s="37"/>
      <c r="H21" s="37"/>
      <c r="I21" s="37"/>
      <c r="J21" s="173" t="s">
        <v>74</v>
      </c>
      <c r="K21" s="173"/>
      <c r="N21" s="163"/>
    </row>
    <row r="22" spans="1:14" x14ac:dyDescent="0.25">
      <c r="A22" s="173" t="s">
        <v>75</v>
      </c>
      <c r="B22" s="173"/>
      <c r="C22" s="173"/>
      <c r="G22" s="37"/>
      <c r="H22" s="37"/>
      <c r="J22" s="173" t="s">
        <v>76</v>
      </c>
      <c r="K22" s="173"/>
      <c r="N22" s="163"/>
    </row>
    <row r="23" spans="1:14" x14ac:dyDescent="0.25">
      <c r="G23" s="37"/>
      <c r="H23" s="37"/>
      <c r="N23" s="163"/>
    </row>
    <row r="24" spans="1:14" x14ac:dyDescent="0.25">
      <c r="G24" s="37"/>
      <c r="H24" s="37"/>
      <c r="N24" s="163"/>
    </row>
    <row r="25" spans="1:14" x14ac:dyDescent="0.25">
      <c r="G25" s="37"/>
      <c r="H25" s="37"/>
      <c r="N25" s="163"/>
    </row>
    <row r="26" spans="1:14" x14ac:dyDescent="0.25">
      <c r="G26" s="37"/>
      <c r="H26" s="37"/>
      <c r="N26" s="163"/>
    </row>
    <row r="27" spans="1:14" x14ac:dyDescent="0.25">
      <c r="G27" s="37"/>
      <c r="H27" s="37"/>
      <c r="N27" s="163"/>
    </row>
    <row r="28" spans="1:14" x14ac:dyDescent="0.25">
      <c r="G28" s="37"/>
    </row>
    <row r="29" spans="1:14" x14ac:dyDescent="0.25">
      <c r="I29" s="37"/>
    </row>
  </sheetData>
  <mergeCells count="10">
    <mergeCell ref="A21:C21"/>
    <mergeCell ref="J21:K21"/>
    <mergeCell ref="A22:C22"/>
    <mergeCell ref="J22:K22"/>
    <mergeCell ref="A1:K1"/>
    <mergeCell ref="A2:K2"/>
    <mergeCell ref="A3:K3"/>
    <mergeCell ref="A4:K4"/>
    <mergeCell ref="A20:C20"/>
    <mergeCell ref="J20:K20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B1" workbookViewId="0">
      <selection activeCell="J17" sqref="J17"/>
    </sheetView>
  </sheetViews>
  <sheetFormatPr baseColWidth="10" defaultColWidth="11.42578125" defaultRowHeight="15" x14ac:dyDescent="0.25"/>
  <cols>
    <col min="1" max="1" width="6.28515625" customWidth="1"/>
    <col min="2" max="2" width="16.85546875" customWidth="1"/>
    <col min="3" max="3" width="33.85546875" bestFit="1" customWidth="1"/>
    <col min="4" max="4" width="18" customWidth="1"/>
    <col min="5" max="5" width="14.85546875" bestFit="1" customWidth="1"/>
    <col min="6" max="6" width="11.42578125" customWidth="1"/>
    <col min="7" max="7" width="10.7109375" customWidth="1"/>
    <col min="8" max="9" width="10.5703125" customWidth="1"/>
    <col min="10" max="10" width="11.42578125" customWidth="1"/>
    <col min="11" max="11" width="46.85546875" customWidth="1"/>
    <col min="12" max="12" width="11.5703125" bestFit="1" customWidth="1"/>
  </cols>
  <sheetData>
    <row r="1" spans="1:12" ht="23.25" x14ac:dyDescent="0.35">
      <c r="A1" s="180" t="s">
        <v>59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2" ht="15.75" x14ac:dyDescent="0.25">
      <c r="A2" s="181" t="str">
        <f>+'44-54'!A2:K2</f>
        <v>PERIODO: DEL 16 AL 31 DE DICIEMBRE DE 2018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2" x14ac:dyDescent="0.25">
      <c r="A3" s="182" t="s">
        <v>60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2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45.7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372</v>
      </c>
      <c r="J5" s="82" t="s">
        <v>68</v>
      </c>
      <c r="K5" s="84" t="s">
        <v>69</v>
      </c>
    </row>
    <row r="6" spans="1:12" ht="30" customHeight="1" x14ac:dyDescent="0.25">
      <c r="A6" s="128">
        <v>59</v>
      </c>
      <c r="B6" s="139" t="s">
        <v>139</v>
      </c>
      <c r="C6" s="127" t="s">
        <v>193</v>
      </c>
      <c r="D6" s="128" t="s">
        <v>83</v>
      </c>
      <c r="E6" s="128" t="s">
        <v>44</v>
      </c>
      <c r="F6" s="90">
        <v>4205.4591</v>
      </c>
      <c r="G6" s="90"/>
      <c r="H6" s="90">
        <v>336.15</v>
      </c>
      <c r="I6" s="90">
        <f>+(F6-H6)*0.1</f>
        <v>386.93091000000004</v>
      </c>
      <c r="J6" s="90">
        <f>+F6+G6-H6-I6</f>
        <v>3482.3781899999999</v>
      </c>
      <c r="K6" s="88"/>
      <c r="L6" s="12"/>
    </row>
    <row r="7" spans="1:12" ht="30" hidden="1" customHeight="1" x14ac:dyDescent="0.25">
      <c r="A7" s="15">
        <v>60</v>
      </c>
      <c r="B7" s="16" t="s">
        <v>139</v>
      </c>
      <c r="C7" s="21" t="s">
        <v>142</v>
      </c>
      <c r="D7" s="15" t="s">
        <v>80</v>
      </c>
      <c r="E7" s="153" t="s">
        <v>2</v>
      </c>
      <c r="F7" s="19">
        <v>2718.1545500000002</v>
      </c>
      <c r="G7" s="90"/>
      <c r="H7" s="19">
        <v>28.98</v>
      </c>
      <c r="I7" s="90">
        <f>+(F7-H7)*0.1</f>
        <v>268.91745500000002</v>
      </c>
      <c r="J7" s="90">
        <f t="shared" ref="J7:J15" si="0">+F7+G7-H7-I7</f>
        <v>2420.2570949999999</v>
      </c>
      <c r="K7" s="13"/>
      <c r="L7" s="12"/>
    </row>
    <row r="8" spans="1:12" ht="30" hidden="1" customHeight="1" x14ac:dyDescent="0.25">
      <c r="A8" s="15">
        <v>61</v>
      </c>
      <c r="B8" s="16" t="s">
        <v>139</v>
      </c>
      <c r="C8" s="21" t="s">
        <v>370</v>
      </c>
      <c r="D8" s="15" t="s">
        <v>79</v>
      </c>
      <c r="E8" s="46" t="s">
        <v>43</v>
      </c>
      <c r="F8" s="19">
        <v>2718.1545500000002</v>
      </c>
      <c r="G8" s="90"/>
      <c r="H8" s="19">
        <v>28.98</v>
      </c>
      <c r="I8" s="90">
        <f>+(F8-H8)*0.1</f>
        <v>268.91745500000002</v>
      </c>
      <c r="J8" s="90">
        <f>+F8+G8-H8-I8</f>
        <v>2420.2570949999999</v>
      </c>
      <c r="K8" s="13"/>
      <c r="L8" s="109">
        <v>43390</v>
      </c>
    </row>
    <row r="9" spans="1:12" ht="30" customHeight="1" x14ac:dyDescent="0.25">
      <c r="A9" s="15"/>
      <c r="B9" s="139" t="s">
        <v>139</v>
      </c>
      <c r="C9" s="21" t="s">
        <v>408</v>
      </c>
      <c r="D9" s="15" t="s">
        <v>423</v>
      </c>
      <c r="E9" s="46" t="s">
        <v>409</v>
      </c>
      <c r="F9" s="8">
        <v>2718.1545500000002</v>
      </c>
      <c r="G9" s="80"/>
      <c r="H9" s="8">
        <v>28.98</v>
      </c>
      <c r="I9" s="8"/>
      <c r="J9" s="90">
        <f>+F9+G9-H9-I9</f>
        <v>2689.1745500000002</v>
      </c>
      <c r="K9" s="13"/>
      <c r="L9" s="109"/>
    </row>
    <row r="10" spans="1:12" ht="30" customHeight="1" x14ac:dyDescent="0.25">
      <c r="A10" s="15">
        <v>63</v>
      </c>
      <c r="B10" s="16" t="s">
        <v>143</v>
      </c>
      <c r="C10" s="17" t="s">
        <v>152</v>
      </c>
      <c r="D10" s="15" t="s">
        <v>144</v>
      </c>
      <c r="E10" s="17" t="s">
        <v>29</v>
      </c>
      <c r="F10" s="19">
        <v>6488.0318000000007</v>
      </c>
      <c r="G10" s="90"/>
      <c r="H10" s="19">
        <v>747.67</v>
      </c>
      <c r="I10" s="90">
        <f>+(F10-H10)*0.1</f>
        <v>574.03618000000006</v>
      </c>
      <c r="J10" s="90">
        <f t="shared" si="0"/>
        <v>5166.3256200000005</v>
      </c>
      <c r="K10" s="13"/>
    </row>
    <row r="11" spans="1:12" ht="30" hidden="1" customHeight="1" x14ac:dyDescent="0.25">
      <c r="A11" s="15">
        <v>64</v>
      </c>
      <c r="B11" s="16" t="s">
        <v>143</v>
      </c>
      <c r="C11" s="17" t="s">
        <v>91</v>
      </c>
      <c r="D11" s="15" t="s">
        <v>80</v>
      </c>
      <c r="E11" s="17" t="s">
        <v>53</v>
      </c>
      <c r="F11" s="19">
        <v>2718.1545500000002</v>
      </c>
      <c r="G11" s="90"/>
      <c r="H11" s="19">
        <v>28.98</v>
      </c>
      <c r="I11" s="90">
        <f t="shared" ref="I11:I15" si="1">+(F11-H11)*0.1</f>
        <v>268.91745500000002</v>
      </c>
      <c r="J11" s="90">
        <f>+F11+G11-H11-I11</f>
        <v>2420.2570949999999</v>
      </c>
      <c r="K11" s="38"/>
      <c r="L11" s="12"/>
    </row>
    <row r="12" spans="1:12" ht="30" customHeight="1" x14ac:dyDescent="0.25">
      <c r="A12" s="15">
        <v>226</v>
      </c>
      <c r="B12" s="16" t="s">
        <v>143</v>
      </c>
      <c r="C12" s="17" t="s">
        <v>393</v>
      </c>
      <c r="D12" s="15" t="s">
        <v>147</v>
      </c>
      <c r="E12" s="15" t="s">
        <v>394</v>
      </c>
      <c r="F12" s="19">
        <v>3000</v>
      </c>
      <c r="G12" s="90"/>
      <c r="H12" s="19">
        <v>59.65</v>
      </c>
      <c r="I12" s="90">
        <f>+(F12-H12)*0.1</f>
        <v>294.03500000000003</v>
      </c>
      <c r="J12" s="90">
        <f t="shared" si="0"/>
        <v>2646.3150000000001</v>
      </c>
      <c r="K12" s="38"/>
      <c r="L12" s="12"/>
    </row>
    <row r="13" spans="1:12" ht="30" customHeight="1" x14ac:dyDescent="0.25">
      <c r="A13" s="15">
        <v>67</v>
      </c>
      <c r="B13" s="16" t="s">
        <v>143</v>
      </c>
      <c r="C13" s="17" t="s">
        <v>277</v>
      </c>
      <c r="D13" s="15" t="s">
        <v>148</v>
      </c>
      <c r="E13" s="17" t="s">
        <v>278</v>
      </c>
      <c r="F13" s="19">
        <f>3881.0709+1000+170</f>
        <v>5051.0709000000006</v>
      </c>
      <c r="G13" s="90"/>
      <c r="H13" s="19">
        <v>470.74</v>
      </c>
      <c r="I13" s="90">
        <f>+(F13-H13)*0.1</f>
        <v>458.03309000000013</v>
      </c>
      <c r="J13" s="90">
        <f>+F13+G13-H13-I13</f>
        <v>4122.2978100000009</v>
      </c>
      <c r="K13" s="95"/>
    </row>
    <row r="14" spans="1:12" ht="30" customHeight="1" x14ac:dyDescent="0.25">
      <c r="A14" s="15">
        <v>1099</v>
      </c>
      <c r="B14" s="16" t="s">
        <v>143</v>
      </c>
      <c r="C14" s="17" t="s">
        <v>149</v>
      </c>
      <c r="D14" s="15" t="s">
        <v>150</v>
      </c>
      <c r="E14" s="17" t="s">
        <v>151</v>
      </c>
      <c r="F14" s="19">
        <v>679.24380000000008</v>
      </c>
      <c r="G14" s="90">
        <v>170.1</v>
      </c>
      <c r="H14" s="19"/>
      <c r="I14" s="90">
        <f>+(F14+G14-H14)*0.1</f>
        <v>84.934380000000019</v>
      </c>
      <c r="J14" s="90">
        <f t="shared" si="0"/>
        <v>764.40942000000007</v>
      </c>
      <c r="K14" s="95"/>
      <c r="L14" s="12"/>
    </row>
    <row r="15" spans="1:12" ht="30" customHeight="1" x14ac:dyDescent="0.25">
      <c r="A15" s="15">
        <v>43</v>
      </c>
      <c r="B15" s="16" t="s">
        <v>143</v>
      </c>
      <c r="C15" s="17" t="s">
        <v>116</v>
      </c>
      <c r="D15" s="16" t="s">
        <v>46</v>
      </c>
      <c r="E15" s="17" t="s">
        <v>25</v>
      </c>
      <c r="F15" s="19">
        <v>3811.1235999999999</v>
      </c>
      <c r="G15" s="90"/>
      <c r="H15" s="19">
        <v>293.25</v>
      </c>
      <c r="I15" s="90">
        <f t="shared" si="1"/>
        <v>351.78736000000004</v>
      </c>
      <c r="J15" s="90">
        <f t="shared" si="0"/>
        <v>3166.0862399999996</v>
      </c>
      <c r="K15" s="95"/>
      <c r="L15" s="12"/>
    </row>
    <row r="16" spans="1:12" ht="20.25" customHeight="1" thickBot="1" x14ac:dyDescent="0.3">
      <c r="A16" s="5"/>
      <c r="B16" s="5"/>
      <c r="C16" s="5"/>
      <c r="D16" s="5"/>
      <c r="E16" s="5"/>
      <c r="F16" s="55">
        <f>+F6+F9+F10+F12+F13+F14+F15</f>
        <v>25953.083750000002</v>
      </c>
      <c r="G16" s="55">
        <f>+G6+G9+G10+G12+G13+G14+G15</f>
        <v>170.1</v>
      </c>
      <c r="H16" s="55">
        <f>+H6+H9+H10+H12+H13+H14+H15</f>
        <v>1936.44</v>
      </c>
      <c r="I16" s="55">
        <f>+I6+I9+I10+I12+I13+I14+I15</f>
        <v>2149.7569200000003</v>
      </c>
      <c r="J16" s="55">
        <f>+J6+J9+J10+J12+J13+J14+J15</f>
        <v>22036.986830000002</v>
      </c>
      <c r="K16" s="96"/>
      <c r="L16" s="67"/>
    </row>
    <row r="17" spans="1:14" ht="15.75" thickTop="1" x14ac:dyDescent="0.25">
      <c r="A17" s="5"/>
      <c r="B17" s="5"/>
      <c r="C17" s="5"/>
      <c r="D17" s="5"/>
      <c r="E17" s="5"/>
      <c r="F17" s="22"/>
      <c r="G17" s="22"/>
      <c r="H17" s="22"/>
      <c r="I17" s="22"/>
      <c r="J17" s="14"/>
      <c r="K17" s="96"/>
      <c r="L17" s="12"/>
    </row>
    <row r="18" spans="1:14" x14ac:dyDescent="0.25">
      <c r="A18" s="5"/>
      <c r="B18" s="5"/>
      <c r="G18" s="22"/>
      <c r="H18" s="22"/>
      <c r="I18" s="22"/>
      <c r="K18" s="96"/>
      <c r="L18" s="12"/>
      <c r="N18" s="12"/>
    </row>
    <row r="19" spans="1:14" x14ac:dyDescent="0.25">
      <c r="A19" s="178"/>
      <c r="B19" s="178"/>
      <c r="C19" s="178"/>
      <c r="F19" s="49"/>
      <c r="G19" s="51"/>
      <c r="H19" s="51"/>
      <c r="I19" s="51"/>
      <c r="J19" s="178"/>
      <c r="K19" s="178"/>
    </row>
    <row r="20" spans="1:14" x14ac:dyDescent="0.25">
      <c r="A20" s="173" t="s">
        <v>73</v>
      </c>
      <c r="B20" s="173"/>
      <c r="C20" s="173"/>
      <c r="F20" s="50"/>
      <c r="G20" s="51"/>
      <c r="H20" s="51"/>
      <c r="I20" s="51"/>
      <c r="J20" s="173" t="s">
        <v>74</v>
      </c>
      <c r="K20" s="173"/>
    </row>
    <row r="21" spans="1:14" x14ac:dyDescent="0.25">
      <c r="A21" s="173" t="s">
        <v>75</v>
      </c>
      <c r="B21" s="173"/>
      <c r="C21" s="173"/>
      <c r="F21" s="50"/>
      <c r="G21" s="51"/>
      <c r="H21" s="51"/>
      <c r="I21" s="51"/>
      <c r="J21" s="173" t="s">
        <v>76</v>
      </c>
      <c r="K21" s="173"/>
    </row>
    <row r="22" spans="1:14" x14ac:dyDescent="0.25">
      <c r="F22" s="51"/>
      <c r="G22" s="51"/>
      <c r="H22" s="51"/>
      <c r="I22" s="51"/>
    </row>
    <row r="23" spans="1:14" x14ac:dyDescent="0.25">
      <c r="F23" s="51"/>
      <c r="G23" s="51"/>
      <c r="H23" s="51"/>
      <c r="I23" s="51"/>
    </row>
  </sheetData>
  <mergeCells count="10">
    <mergeCell ref="A20:C20"/>
    <mergeCell ref="J20:K20"/>
    <mergeCell ref="A21:C21"/>
    <mergeCell ref="J21:K21"/>
    <mergeCell ref="A1:K1"/>
    <mergeCell ref="A2:K2"/>
    <mergeCell ref="A3:K3"/>
    <mergeCell ref="A4:K4"/>
    <mergeCell ref="A19:C19"/>
    <mergeCell ref="J19:K19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C14" sqref="C14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2" ht="15.75" x14ac:dyDescent="0.25">
      <c r="A2" s="175" t="str">
        <f>+'55-64 '!A2:K2</f>
        <v>PERIODO: DEL 16 AL 31 DE DICIEMBRE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45.7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2" ht="30" hidden="1" customHeight="1" x14ac:dyDescent="0.25">
      <c r="A6" s="78">
        <v>69</v>
      </c>
      <c r="B6" s="87" t="s">
        <v>143</v>
      </c>
      <c r="C6" s="124" t="s">
        <v>153</v>
      </c>
      <c r="D6" s="87" t="s">
        <v>154</v>
      </c>
      <c r="E6" s="79" t="s">
        <v>54</v>
      </c>
      <c r="F6" s="80">
        <v>3275.8480500000001</v>
      </c>
      <c r="G6" s="80"/>
      <c r="H6" s="80">
        <v>109.91</v>
      </c>
      <c r="I6" s="122">
        <f t="shared" ref="I6:I12" si="0">+(F6-H6)*0.1</f>
        <v>316.59380500000003</v>
      </c>
      <c r="J6" s="80">
        <f>+F6+G6-H6-I6</f>
        <v>2849.3442450000002</v>
      </c>
      <c r="K6" s="79"/>
      <c r="L6" s="12"/>
    </row>
    <row r="7" spans="1:12" ht="30" customHeight="1" x14ac:dyDescent="0.25">
      <c r="A7" s="15">
        <v>227</v>
      </c>
      <c r="B7" s="16" t="s">
        <v>143</v>
      </c>
      <c r="C7" s="17" t="s">
        <v>338</v>
      </c>
      <c r="D7" s="16" t="s">
        <v>154</v>
      </c>
      <c r="E7" s="17" t="s">
        <v>339</v>
      </c>
      <c r="F7" s="90">
        <v>3275.8480500000001</v>
      </c>
      <c r="G7" s="90"/>
      <c r="H7" s="19">
        <v>109.91</v>
      </c>
      <c r="I7" s="90">
        <f t="shared" si="0"/>
        <v>316.59380500000003</v>
      </c>
      <c r="J7" s="90">
        <f t="shared" ref="J7:J12" si="1">+F7+G7-H7-I7</f>
        <v>2849.3442450000002</v>
      </c>
      <c r="K7" s="4"/>
      <c r="L7" s="12"/>
    </row>
    <row r="8" spans="1:12" ht="30" customHeight="1" x14ac:dyDescent="0.25">
      <c r="A8" s="15">
        <v>23</v>
      </c>
      <c r="B8" s="16" t="s">
        <v>143</v>
      </c>
      <c r="C8" s="17" t="s">
        <v>357</v>
      </c>
      <c r="D8" s="15" t="s">
        <v>34</v>
      </c>
      <c r="E8" s="15" t="s">
        <v>358</v>
      </c>
      <c r="F8" s="19">
        <v>2926.6522999999997</v>
      </c>
      <c r="G8" s="90"/>
      <c r="H8" s="19">
        <v>51.67</v>
      </c>
      <c r="I8" s="90">
        <f>+(F8-H8)*0.1</f>
        <v>287.49822999999998</v>
      </c>
      <c r="J8" s="90">
        <f t="shared" si="1"/>
        <v>2587.4840699999995</v>
      </c>
      <c r="K8" s="4"/>
      <c r="L8" s="12"/>
    </row>
    <row r="9" spans="1:12" ht="30" hidden="1" customHeight="1" x14ac:dyDescent="0.25">
      <c r="A9" s="15">
        <v>72</v>
      </c>
      <c r="B9" s="16" t="s">
        <v>143</v>
      </c>
      <c r="C9" s="17" t="s">
        <v>288</v>
      </c>
      <c r="D9" s="16" t="s">
        <v>34</v>
      </c>
      <c r="E9" s="17" t="s">
        <v>289</v>
      </c>
      <c r="F9" s="19">
        <v>2635.99</v>
      </c>
      <c r="G9" s="90"/>
      <c r="H9" s="19">
        <v>20.04</v>
      </c>
      <c r="I9" s="90">
        <f t="shared" si="0"/>
        <v>261.59499999999997</v>
      </c>
      <c r="J9" s="90">
        <f>+F9-H9-I9</f>
        <v>2354.355</v>
      </c>
      <c r="K9" s="110"/>
      <c r="L9" s="12"/>
    </row>
    <row r="10" spans="1:12" ht="30" customHeight="1" x14ac:dyDescent="0.25">
      <c r="A10" s="15">
        <v>73</v>
      </c>
      <c r="B10" s="16" t="s">
        <v>155</v>
      </c>
      <c r="C10" s="17" t="s">
        <v>337</v>
      </c>
      <c r="D10" s="16" t="s">
        <v>156</v>
      </c>
      <c r="E10" s="15" t="s">
        <v>17</v>
      </c>
      <c r="F10" s="19">
        <v>3182.7000000000003</v>
      </c>
      <c r="G10" s="90"/>
      <c r="H10" s="19">
        <v>99.78</v>
      </c>
      <c r="I10" s="90">
        <f t="shared" si="0"/>
        <v>308.29200000000003</v>
      </c>
      <c r="J10" s="90">
        <f t="shared" si="1"/>
        <v>2774.6280000000002</v>
      </c>
      <c r="K10" s="4"/>
      <c r="L10" s="12"/>
    </row>
    <row r="11" spans="1:12" ht="30" customHeight="1" x14ac:dyDescent="0.25">
      <c r="A11" s="15">
        <v>74</v>
      </c>
      <c r="B11" s="16" t="s">
        <v>155</v>
      </c>
      <c r="C11" s="17" t="s">
        <v>157</v>
      </c>
      <c r="D11" s="16" t="s">
        <v>83</v>
      </c>
      <c r="E11" s="17" t="s">
        <v>13</v>
      </c>
      <c r="F11" s="19">
        <v>2917.4749999999999</v>
      </c>
      <c r="G11" s="90"/>
      <c r="H11" s="19">
        <v>50.67</v>
      </c>
      <c r="I11" s="90">
        <f t="shared" si="0"/>
        <v>286.68049999999999</v>
      </c>
      <c r="J11" s="90">
        <f t="shared" si="1"/>
        <v>2580.1244999999999</v>
      </c>
      <c r="K11" s="4"/>
      <c r="L11" s="12"/>
    </row>
    <row r="12" spans="1:12" ht="30" customHeight="1" x14ac:dyDescent="0.25">
      <c r="A12" s="15">
        <v>80</v>
      </c>
      <c r="B12" s="16" t="s">
        <v>158</v>
      </c>
      <c r="C12" s="154" t="s">
        <v>165</v>
      </c>
      <c r="D12" s="15" t="s">
        <v>159</v>
      </c>
      <c r="E12" s="155" t="s">
        <v>16</v>
      </c>
      <c r="F12" s="19">
        <v>6218.1563500000002</v>
      </c>
      <c r="G12" s="90"/>
      <c r="H12" s="19">
        <v>690.02</v>
      </c>
      <c r="I12" s="90">
        <f t="shared" si="0"/>
        <v>552.81363500000009</v>
      </c>
      <c r="J12" s="90">
        <f t="shared" si="1"/>
        <v>4975.3227150000002</v>
      </c>
      <c r="K12" s="4"/>
      <c r="L12" s="12"/>
    </row>
    <row r="13" spans="1:12" ht="22.5" customHeight="1" thickBot="1" x14ac:dyDescent="0.3">
      <c r="A13" s="5"/>
      <c r="B13" s="5"/>
      <c r="C13" s="5"/>
      <c r="D13" s="5"/>
      <c r="E13" s="5"/>
      <c r="F13" s="55">
        <f>+F7+F8+F10+F11+F12</f>
        <v>18520.831700000002</v>
      </c>
      <c r="G13" s="55">
        <f t="shared" ref="G13:J13" si="2">+G7+G8+G10+G11+G12</f>
        <v>0</v>
      </c>
      <c r="H13" s="55">
        <f t="shared" si="2"/>
        <v>1002.05</v>
      </c>
      <c r="I13" s="55">
        <f t="shared" si="2"/>
        <v>1751.87817</v>
      </c>
      <c r="J13" s="55">
        <f t="shared" si="2"/>
        <v>15766.90353</v>
      </c>
      <c r="K13" s="5"/>
    </row>
    <row r="14" spans="1:12" ht="15.75" thickTop="1" x14ac:dyDescent="0.25">
      <c r="A14" s="5"/>
      <c r="B14" s="5"/>
      <c r="C14" s="5"/>
      <c r="D14" s="5"/>
      <c r="E14" s="5"/>
      <c r="F14" s="5"/>
      <c r="G14" s="5"/>
      <c r="H14" s="5"/>
      <c r="I14" s="5"/>
      <c r="J14" s="14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14"/>
      <c r="K17" s="5"/>
    </row>
    <row r="18" spans="1:11" x14ac:dyDescent="0.25">
      <c r="A18" s="184"/>
      <c r="B18" s="184"/>
      <c r="C18" s="184"/>
      <c r="D18" s="5"/>
      <c r="E18" s="5"/>
      <c r="F18" s="5"/>
      <c r="G18" s="5"/>
      <c r="H18" s="5"/>
      <c r="I18" s="5"/>
      <c r="J18" s="184"/>
      <c r="K18" s="184"/>
    </row>
    <row r="19" spans="1:11" x14ac:dyDescent="0.25">
      <c r="A19" s="183" t="s">
        <v>73</v>
      </c>
      <c r="B19" s="183"/>
      <c r="C19" s="183"/>
      <c r="D19" s="5"/>
      <c r="E19" s="5"/>
      <c r="F19" s="5"/>
      <c r="G19" s="5"/>
      <c r="H19" s="5"/>
      <c r="I19" s="5"/>
      <c r="J19" s="183" t="s">
        <v>74</v>
      </c>
      <c r="K19" s="183"/>
    </row>
    <row r="20" spans="1:11" x14ac:dyDescent="0.25">
      <c r="A20" s="173" t="s">
        <v>75</v>
      </c>
      <c r="B20" s="173"/>
      <c r="C20" s="173"/>
      <c r="J20" s="173" t="s">
        <v>76</v>
      </c>
      <c r="K20" s="173"/>
    </row>
    <row r="39" spans="5:11" x14ac:dyDescent="0.25">
      <c r="E39" s="51"/>
      <c r="F39" s="51"/>
      <c r="G39" s="51"/>
      <c r="H39" s="51"/>
      <c r="I39" s="51"/>
      <c r="J39" s="51"/>
      <c r="K39" s="51"/>
    </row>
    <row r="40" spans="5:11" x14ac:dyDescent="0.25">
      <c r="E40" s="51"/>
      <c r="F40" s="51"/>
      <c r="G40" s="51"/>
      <c r="H40" s="51"/>
      <c r="I40" s="51"/>
      <c r="J40" s="51"/>
      <c r="K40" s="51"/>
    </row>
    <row r="41" spans="5:11" x14ac:dyDescent="0.25">
      <c r="E41" s="51"/>
      <c r="F41" s="51"/>
      <c r="G41" s="51"/>
      <c r="H41" s="51"/>
      <c r="I41" s="51"/>
      <c r="J41" s="51"/>
      <c r="K41" s="51"/>
    </row>
    <row r="42" spans="5:11" x14ac:dyDescent="0.25">
      <c r="E42" s="51"/>
      <c r="F42" s="51"/>
      <c r="G42" s="51"/>
      <c r="H42" s="51"/>
      <c r="I42" s="51"/>
      <c r="J42" s="51"/>
      <c r="K42" s="51"/>
    </row>
    <row r="43" spans="5:11" x14ac:dyDescent="0.25">
      <c r="E43" s="51"/>
      <c r="F43" s="51"/>
      <c r="G43" s="51"/>
      <c r="H43" s="51"/>
      <c r="I43" s="51"/>
      <c r="J43" s="51"/>
      <c r="K43" s="51"/>
    </row>
    <row r="44" spans="5:11" x14ac:dyDescent="0.25">
      <c r="E44" s="51"/>
      <c r="F44" s="51"/>
      <c r="G44" s="51"/>
      <c r="H44" s="51"/>
      <c r="I44" s="51"/>
      <c r="J44" s="51"/>
      <c r="K44" s="51"/>
    </row>
    <row r="45" spans="5:11" x14ac:dyDescent="0.25">
      <c r="E45" s="51"/>
      <c r="F45" s="51"/>
      <c r="G45" s="51"/>
      <c r="H45" s="51"/>
      <c r="I45" s="51"/>
      <c r="J45" s="51"/>
      <c r="K45" s="51"/>
    </row>
    <row r="46" spans="5:11" x14ac:dyDescent="0.25">
      <c r="E46" s="51"/>
      <c r="F46" s="51"/>
      <c r="G46" s="51"/>
      <c r="H46" s="51"/>
      <c r="I46" s="51"/>
      <c r="J46" s="50"/>
      <c r="K46" s="51"/>
    </row>
    <row r="47" spans="5:11" x14ac:dyDescent="0.25">
      <c r="E47" s="51"/>
      <c r="F47" s="51"/>
      <c r="G47" s="51"/>
      <c r="H47" s="51"/>
      <c r="I47" s="51"/>
      <c r="J47" s="50"/>
      <c r="K47" s="51"/>
    </row>
    <row r="48" spans="5:11" x14ac:dyDescent="0.25">
      <c r="E48" s="51"/>
      <c r="F48" s="51"/>
      <c r="G48" s="51"/>
      <c r="H48" s="51"/>
      <c r="I48" s="51"/>
      <c r="J48" s="50"/>
      <c r="K48" s="51"/>
    </row>
    <row r="49" spans="5:11" x14ac:dyDescent="0.25">
      <c r="E49" s="51"/>
      <c r="F49" s="51"/>
      <c r="G49" s="51"/>
      <c r="H49" s="51"/>
      <c r="I49" s="51"/>
      <c r="J49" s="50"/>
      <c r="K49" s="51"/>
    </row>
    <row r="50" spans="5:11" x14ac:dyDescent="0.25">
      <c r="E50" s="51"/>
      <c r="F50" s="51"/>
      <c r="G50" s="51"/>
      <c r="H50" s="51"/>
      <c r="I50" s="51"/>
      <c r="J50" s="51"/>
      <c r="K50" s="51"/>
    </row>
    <row r="51" spans="5:11" x14ac:dyDescent="0.25">
      <c r="E51" s="51"/>
      <c r="F51" s="51"/>
      <c r="G51" s="51"/>
      <c r="H51" s="51"/>
      <c r="I51" s="51"/>
      <c r="J51" s="51"/>
      <c r="K51" s="51"/>
    </row>
    <row r="52" spans="5:11" x14ac:dyDescent="0.25">
      <c r="E52" s="51"/>
      <c r="F52" s="51"/>
      <c r="G52" s="51"/>
      <c r="H52" s="51"/>
      <c r="I52" s="51"/>
      <c r="J52" s="51"/>
      <c r="K52" s="51"/>
    </row>
    <row r="53" spans="5:11" x14ac:dyDescent="0.25">
      <c r="E53" s="51"/>
      <c r="F53" s="51"/>
      <c r="G53" s="51"/>
      <c r="H53" s="51"/>
      <c r="I53" s="51"/>
      <c r="J53" s="51"/>
      <c r="K53" s="51"/>
    </row>
    <row r="54" spans="5:11" x14ac:dyDescent="0.25">
      <c r="E54" s="51"/>
      <c r="F54" s="51"/>
      <c r="G54" s="51"/>
      <c r="H54" s="51"/>
      <c r="I54" s="51"/>
      <c r="J54" s="51"/>
      <c r="K54" s="51"/>
    </row>
    <row r="55" spans="5:11" x14ac:dyDescent="0.25">
      <c r="E55" s="51"/>
      <c r="F55" s="50"/>
      <c r="G55" s="50"/>
      <c r="H55" s="51"/>
      <c r="I55" s="51"/>
      <c r="J55" s="51"/>
      <c r="K55" s="51"/>
    </row>
    <row r="56" spans="5:11" x14ac:dyDescent="0.25">
      <c r="E56" s="51"/>
      <c r="F56" s="50"/>
      <c r="G56" s="50"/>
      <c r="H56" s="51"/>
      <c r="I56" s="51"/>
      <c r="J56" s="51"/>
      <c r="K56" s="51"/>
    </row>
    <row r="57" spans="5:11" x14ac:dyDescent="0.25">
      <c r="E57" s="51"/>
      <c r="F57" s="50"/>
      <c r="G57" s="50"/>
      <c r="H57" s="51"/>
      <c r="I57" s="51"/>
      <c r="J57" s="51"/>
      <c r="K57" s="51"/>
    </row>
    <row r="58" spans="5:11" x14ac:dyDescent="0.25">
      <c r="E58" s="51"/>
      <c r="F58" s="50"/>
      <c r="G58" s="50"/>
      <c r="H58" s="51"/>
      <c r="I58" s="51"/>
      <c r="J58" s="51"/>
      <c r="K58" s="51"/>
    </row>
    <row r="59" spans="5:11" x14ac:dyDescent="0.25">
      <c r="E59" s="51"/>
      <c r="F59" s="50"/>
      <c r="G59" s="50"/>
      <c r="H59" s="51"/>
      <c r="I59" s="51"/>
      <c r="J59" s="51"/>
      <c r="K59" s="51"/>
    </row>
    <row r="60" spans="5:11" x14ac:dyDescent="0.25">
      <c r="E60" s="51"/>
      <c r="F60" s="50"/>
      <c r="G60" s="50"/>
      <c r="H60" s="51"/>
      <c r="I60" s="51"/>
      <c r="J60" s="51"/>
      <c r="K60" s="51"/>
    </row>
    <row r="61" spans="5:11" x14ac:dyDescent="0.25">
      <c r="E61" s="51"/>
      <c r="F61" s="50"/>
      <c r="G61" s="50"/>
      <c r="H61" s="51"/>
      <c r="I61" s="51"/>
      <c r="J61" s="51"/>
      <c r="K61" s="51"/>
    </row>
    <row r="62" spans="5:11" x14ac:dyDescent="0.25">
      <c r="E62" s="51"/>
      <c r="F62" s="50"/>
      <c r="G62" s="50"/>
      <c r="H62" s="51"/>
      <c r="I62" s="51"/>
      <c r="J62" s="51"/>
      <c r="K62" s="51"/>
    </row>
    <row r="63" spans="5:11" x14ac:dyDescent="0.25">
      <c r="E63" s="51"/>
      <c r="F63" s="50"/>
      <c r="G63" s="50"/>
      <c r="H63" s="51"/>
      <c r="I63" s="51"/>
      <c r="J63" s="51"/>
      <c r="K63" s="51"/>
    </row>
    <row r="64" spans="5:11" x14ac:dyDescent="0.25">
      <c r="E64" s="51"/>
      <c r="F64" s="50"/>
      <c r="G64" s="50"/>
      <c r="H64" s="51"/>
      <c r="I64" s="51"/>
      <c r="J64" s="51"/>
      <c r="K64" s="51"/>
    </row>
    <row r="65" spans="5:11" x14ac:dyDescent="0.25">
      <c r="E65" s="51"/>
      <c r="F65" s="50"/>
      <c r="G65" s="50"/>
      <c r="H65" s="51"/>
      <c r="I65" s="51"/>
      <c r="J65" s="51"/>
      <c r="K65" s="51"/>
    </row>
    <row r="66" spans="5:11" x14ac:dyDescent="0.25">
      <c r="E66" s="51"/>
      <c r="F66" s="50"/>
      <c r="G66" s="50"/>
      <c r="H66" s="51"/>
      <c r="I66" s="51"/>
      <c r="J66" s="51"/>
      <c r="K66" s="51"/>
    </row>
    <row r="67" spans="5:11" x14ac:dyDescent="0.25">
      <c r="E67" s="51"/>
      <c r="F67" s="50"/>
      <c r="G67" s="50"/>
      <c r="H67" s="51"/>
      <c r="I67" s="51"/>
      <c r="J67" s="51"/>
      <c r="K67" s="51"/>
    </row>
    <row r="68" spans="5:11" x14ac:dyDescent="0.25">
      <c r="E68" s="51"/>
      <c r="F68" s="51"/>
      <c r="G68" s="50"/>
      <c r="H68" s="51"/>
      <c r="I68" s="51"/>
      <c r="J68" s="51"/>
      <c r="K68" s="51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F15" sqref="F15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2" ht="15.75" x14ac:dyDescent="0.25">
      <c r="A2" s="175" t="str">
        <f>+'55-64 '!A2:K2</f>
        <v>PERIODO: DEL 16 AL 31 DE DICIEMBRE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45.7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2" ht="30" customHeight="1" x14ac:dyDescent="0.25">
      <c r="A6" s="78">
        <v>76</v>
      </c>
      <c r="B6" s="87" t="s">
        <v>158</v>
      </c>
      <c r="C6" s="127" t="s">
        <v>160</v>
      </c>
      <c r="D6" s="139" t="s">
        <v>267</v>
      </c>
      <c r="E6" s="127" t="s">
        <v>161</v>
      </c>
      <c r="F6" s="90">
        <v>1442</v>
      </c>
      <c r="G6" s="90">
        <v>121.13</v>
      </c>
      <c r="H6" s="90"/>
      <c r="I6" s="90">
        <f>+(F6+G6-H6)*0.1</f>
        <v>156.31300000000002</v>
      </c>
      <c r="J6" s="90">
        <f>+F6+G6-H6-I6</f>
        <v>1406.817</v>
      </c>
      <c r="K6" s="79"/>
      <c r="L6" s="12"/>
    </row>
    <row r="7" spans="1:12" ht="30" customHeight="1" x14ac:dyDescent="0.25">
      <c r="A7" s="3">
        <v>77</v>
      </c>
      <c r="B7" s="2" t="s">
        <v>158</v>
      </c>
      <c r="C7" s="17" t="s">
        <v>162</v>
      </c>
      <c r="D7" s="16" t="s">
        <v>267</v>
      </c>
      <c r="E7" s="17" t="s">
        <v>12</v>
      </c>
      <c r="F7" s="90">
        <v>1442</v>
      </c>
      <c r="G7" s="90">
        <v>121.13</v>
      </c>
      <c r="H7" s="19"/>
      <c r="I7" s="90">
        <f t="shared" ref="I7:I9" si="0">+(F7+G7-H7)*0.1</f>
        <v>156.31300000000002</v>
      </c>
      <c r="J7" s="90">
        <f t="shared" ref="J7:J8" si="1">+F7+G7-H7-I7</f>
        <v>1406.817</v>
      </c>
      <c r="K7" s="4"/>
      <c r="L7" s="12"/>
    </row>
    <row r="8" spans="1:12" ht="30" customHeight="1" x14ac:dyDescent="0.25">
      <c r="A8" s="3">
        <v>78</v>
      </c>
      <c r="B8" s="2" t="s">
        <v>158</v>
      </c>
      <c r="C8" s="17" t="s">
        <v>163</v>
      </c>
      <c r="D8" s="16" t="s">
        <v>267</v>
      </c>
      <c r="E8" s="17" t="s">
        <v>11</v>
      </c>
      <c r="F8" s="90">
        <v>1442</v>
      </c>
      <c r="G8" s="90">
        <v>121.13</v>
      </c>
      <c r="H8" s="19"/>
      <c r="I8" s="90">
        <f t="shared" si="0"/>
        <v>156.31300000000002</v>
      </c>
      <c r="J8" s="90">
        <f t="shared" si="1"/>
        <v>1406.817</v>
      </c>
      <c r="K8" s="4"/>
      <c r="L8" s="12"/>
    </row>
    <row r="9" spans="1:12" ht="30" customHeight="1" x14ac:dyDescent="0.25">
      <c r="A9" s="3">
        <v>84</v>
      </c>
      <c r="B9" s="2" t="s">
        <v>158</v>
      </c>
      <c r="C9" s="17" t="s">
        <v>164</v>
      </c>
      <c r="D9" s="16" t="s">
        <v>268</v>
      </c>
      <c r="E9" s="21" t="s">
        <v>248</v>
      </c>
      <c r="F9" s="90">
        <v>1442</v>
      </c>
      <c r="G9" s="90">
        <v>121.13</v>
      </c>
      <c r="H9" s="19"/>
      <c r="I9" s="90">
        <f t="shared" si="0"/>
        <v>156.31300000000002</v>
      </c>
      <c r="J9" s="90">
        <f>+F9+G9-H9-I9</f>
        <v>1406.817</v>
      </c>
      <c r="K9" s="4"/>
      <c r="L9" s="12"/>
    </row>
    <row r="10" spans="1:12" ht="22.5" customHeight="1" thickBot="1" x14ac:dyDescent="0.3">
      <c r="A10" s="5"/>
      <c r="B10" s="5"/>
      <c r="C10" s="5"/>
      <c r="D10" s="5"/>
      <c r="E10" s="5"/>
      <c r="F10" s="111">
        <f>SUM(F6:F9)</f>
        <v>5768</v>
      </c>
      <c r="G10" s="55">
        <f t="shared" ref="G10:H10" si="2">SUM(G6:G9)</f>
        <v>484.52</v>
      </c>
      <c r="H10" s="55">
        <f t="shared" si="2"/>
        <v>0</v>
      </c>
      <c r="I10" s="55">
        <f>SUM(I6:I9)</f>
        <v>625.25200000000007</v>
      </c>
      <c r="J10" s="111">
        <f>SUM(J6:J9)</f>
        <v>5627.268</v>
      </c>
      <c r="K10" s="5"/>
    </row>
    <row r="11" spans="1:12" ht="15.75" thickTop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2" x14ac:dyDescent="0.25">
      <c r="A12" s="5"/>
      <c r="B12" s="5"/>
      <c r="C12" s="5"/>
      <c r="D12" s="5"/>
      <c r="E12" s="5"/>
      <c r="F12" s="14"/>
      <c r="G12" s="5"/>
      <c r="H12" s="5"/>
      <c r="I12" s="5"/>
      <c r="J12" s="57"/>
      <c r="K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7"/>
      <c r="K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7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7"/>
      <c r="K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7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7"/>
      <c r="J17" s="57"/>
      <c r="K17" s="5"/>
    </row>
    <row r="18" spans="1:11" x14ac:dyDescent="0.25">
      <c r="A18" s="184"/>
      <c r="B18" s="184"/>
      <c r="C18" s="184"/>
      <c r="D18" s="5"/>
      <c r="E18" s="5"/>
      <c r="F18" s="5"/>
      <c r="G18" s="5"/>
      <c r="H18" s="5"/>
      <c r="I18" s="5"/>
      <c r="J18" s="184"/>
      <c r="K18" s="184"/>
    </row>
    <row r="19" spans="1:11" x14ac:dyDescent="0.25">
      <c r="A19" s="183" t="s">
        <v>73</v>
      </c>
      <c r="B19" s="183"/>
      <c r="C19" s="183"/>
      <c r="D19" s="5"/>
      <c r="E19" s="5"/>
      <c r="F19" s="5"/>
      <c r="G19" s="5"/>
      <c r="H19" s="5"/>
      <c r="I19" s="5"/>
      <c r="J19" s="183" t="s">
        <v>74</v>
      </c>
      <c r="K19" s="183"/>
    </row>
    <row r="20" spans="1:11" x14ac:dyDescent="0.25">
      <c r="A20" s="173" t="s">
        <v>75</v>
      </c>
      <c r="B20" s="173"/>
      <c r="C20" s="173"/>
      <c r="H20" s="5"/>
      <c r="J20" s="173" t="s">
        <v>76</v>
      </c>
      <c r="K20" s="173"/>
    </row>
    <row r="21" spans="1:11" x14ac:dyDescent="0.25">
      <c r="F21" s="5"/>
    </row>
    <row r="23" spans="1:11" x14ac:dyDescent="0.25">
      <c r="F23" s="5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51181102362204722" right="0.31496062992125984" top="0.74803149606299213" bottom="0.74803149606299213" header="0.31496062992125984" footer="0.31496062992125984"/>
  <pageSetup paperSize="5"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C1" workbookViewId="0">
      <selection activeCell="J10" sqref="J10"/>
    </sheetView>
  </sheetViews>
  <sheetFormatPr baseColWidth="10" defaultColWidth="11.42578125" defaultRowHeight="15" x14ac:dyDescent="0.25"/>
  <cols>
    <col min="1" max="1" width="5.5703125" customWidth="1"/>
    <col min="2" max="2" width="22.85546875" bestFit="1" customWidth="1"/>
    <col min="3" max="3" width="28.85546875" bestFit="1" customWidth="1"/>
    <col min="4" max="4" width="16.42578125" customWidth="1"/>
    <col min="5" max="5" width="17" customWidth="1"/>
    <col min="6" max="6" width="12" customWidth="1"/>
    <col min="7" max="7" width="11.140625" customWidth="1"/>
    <col min="8" max="9" width="13.140625" customWidth="1"/>
    <col min="10" max="10" width="12.5703125" customWidth="1"/>
    <col min="11" max="11" width="43.85546875" customWidth="1"/>
    <col min="12" max="12" width="12.5703125" bestFit="1" customWidth="1"/>
  </cols>
  <sheetData>
    <row r="1" spans="1:12" ht="23.25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2" ht="15.75" x14ac:dyDescent="0.25">
      <c r="A2" s="175" t="str">
        <f>+'65-74'!A2:K2</f>
        <v>PERIODO: DEL 16 AL 31 DE DICIEMBRE DE 2018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x14ac:dyDescent="0.25">
      <c r="A3" s="176" t="s">
        <v>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19.5" customHeight="1" thickBot="1" x14ac:dyDescent="0.3">
      <c r="A4" s="177" t="s">
        <v>77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2" ht="34.5" thickBot="1" x14ac:dyDescent="0.3">
      <c r="A5" s="81" t="s">
        <v>62</v>
      </c>
      <c r="B5" s="82" t="s">
        <v>63</v>
      </c>
      <c r="C5" s="82" t="s">
        <v>64</v>
      </c>
      <c r="D5" s="82" t="s">
        <v>0</v>
      </c>
      <c r="E5" s="82" t="s">
        <v>1</v>
      </c>
      <c r="F5" s="82" t="s">
        <v>65</v>
      </c>
      <c r="G5" s="82" t="s">
        <v>66</v>
      </c>
      <c r="H5" s="82" t="s">
        <v>67</v>
      </c>
      <c r="I5" s="83" t="s">
        <v>272</v>
      </c>
      <c r="J5" s="82" t="s">
        <v>68</v>
      </c>
      <c r="K5" s="84" t="s">
        <v>69</v>
      </c>
    </row>
    <row r="6" spans="1:12" ht="30" customHeight="1" x14ac:dyDescent="0.25">
      <c r="A6" s="15">
        <v>80</v>
      </c>
      <c r="B6" s="128" t="s">
        <v>283</v>
      </c>
      <c r="C6" s="17" t="s">
        <v>166</v>
      </c>
      <c r="D6" s="15" t="s">
        <v>83</v>
      </c>
      <c r="E6" s="21" t="s">
        <v>50</v>
      </c>
      <c r="F6" s="90">
        <v>6116.2893500000009</v>
      </c>
      <c r="G6" s="90"/>
      <c r="H6" s="90">
        <v>668.27</v>
      </c>
      <c r="I6" s="90">
        <f>+(F6+G6-H6)*0.1</f>
        <v>544.80193500000007</v>
      </c>
      <c r="J6" s="90">
        <f>+F6+G6-H6-I6</f>
        <v>4903.2174150000001</v>
      </c>
      <c r="K6" s="13"/>
      <c r="L6" s="12"/>
    </row>
    <row r="7" spans="1:12" ht="30" customHeight="1" x14ac:dyDescent="0.25">
      <c r="A7" s="15">
        <v>228</v>
      </c>
      <c r="B7" s="128" t="s">
        <v>283</v>
      </c>
      <c r="C7" s="17" t="s">
        <v>335</v>
      </c>
      <c r="D7" s="15" t="s">
        <v>83</v>
      </c>
      <c r="E7" s="15" t="s">
        <v>336</v>
      </c>
      <c r="F7" s="90">
        <v>2718.15</v>
      </c>
      <c r="G7" s="90"/>
      <c r="H7" s="90">
        <v>28.98</v>
      </c>
      <c r="I7" s="90">
        <f t="shared" ref="I7:I14" si="0">+(F7+G7-H7)*0.1</f>
        <v>268.91700000000003</v>
      </c>
      <c r="J7" s="90">
        <f>+F7+G7-H7-I7</f>
        <v>2420.2530000000002</v>
      </c>
      <c r="K7" s="13"/>
      <c r="L7" s="12"/>
    </row>
    <row r="8" spans="1:12" ht="30" customHeight="1" x14ac:dyDescent="0.25">
      <c r="A8" s="15">
        <v>229</v>
      </c>
      <c r="B8" s="128" t="s">
        <v>283</v>
      </c>
      <c r="C8" s="17" t="s">
        <v>391</v>
      </c>
      <c r="D8" s="15" t="s">
        <v>83</v>
      </c>
      <c r="E8" s="17" t="s">
        <v>392</v>
      </c>
      <c r="F8" s="90">
        <v>2718.15</v>
      </c>
      <c r="G8" s="90"/>
      <c r="H8" s="90">
        <v>28.98</v>
      </c>
      <c r="I8" s="90">
        <f t="shared" ref="I8" si="1">+(F8+G8-H8)*0.1</f>
        <v>268.91700000000003</v>
      </c>
      <c r="J8" s="90">
        <f>+F8+G8-H8-I8</f>
        <v>2420.2530000000002</v>
      </c>
      <c r="K8" s="13"/>
      <c r="L8" s="12"/>
    </row>
    <row r="9" spans="1:12" ht="30" hidden="1" customHeight="1" x14ac:dyDescent="0.25">
      <c r="A9" s="15">
        <v>83</v>
      </c>
      <c r="B9" s="15" t="s">
        <v>168</v>
      </c>
      <c r="C9" s="17" t="s">
        <v>169</v>
      </c>
      <c r="D9" s="15" t="s">
        <v>156</v>
      </c>
      <c r="E9" s="21" t="s">
        <v>7</v>
      </c>
      <c r="F9" s="19">
        <v>4635</v>
      </c>
      <c r="G9" s="90"/>
      <c r="H9" s="19">
        <v>402.18</v>
      </c>
      <c r="I9" s="90">
        <f t="shared" si="0"/>
        <v>423.28199999999998</v>
      </c>
      <c r="J9" s="90">
        <f t="shared" ref="J9:J14" si="2">+F9+G9-H9-I9</f>
        <v>3809.5379999999996</v>
      </c>
      <c r="K9" s="13"/>
    </row>
    <row r="10" spans="1:12" ht="30" customHeight="1" x14ac:dyDescent="0.25">
      <c r="A10" s="15">
        <v>85</v>
      </c>
      <c r="B10" s="15" t="s">
        <v>170</v>
      </c>
      <c r="C10" s="17" t="s">
        <v>171</v>
      </c>
      <c r="D10" s="15" t="s">
        <v>159</v>
      </c>
      <c r="E10" s="21" t="s">
        <v>45</v>
      </c>
      <c r="F10" s="19">
        <v>9717.5813500000004</v>
      </c>
      <c r="G10" s="90"/>
      <c r="H10" s="19">
        <v>1437.5</v>
      </c>
      <c r="I10" s="90">
        <f t="shared" si="0"/>
        <v>828.00813500000004</v>
      </c>
      <c r="J10" s="90">
        <f>+F10+G10-H10-I10</f>
        <v>7452.0732150000003</v>
      </c>
      <c r="K10" s="38"/>
    </row>
    <row r="11" spans="1:12" ht="30" customHeight="1" x14ac:dyDescent="0.25">
      <c r="A11" s="15">
        <v>86</v>
      </c>
      <c r="B11" s="15" t="s">
        <v>170</v>
      </c>
      <c r="C11" s="17" t="s">
        <v>172</v>
      </c>
      <c r="D11" s="15" t="s">
        <v>173</v>
      </c>
      <c r="E11" s="21" t="s">
        <v>15</v>
      </c>
      <c r="F11" s="19">
        <v>7230.1725500000002</v>
      </c>
      <c r="G11" s="90"/>
      <c r="H11" s="19">
        <v>906.19</v>
      </c>
      <c r="I11" s="90">
        <f t="shared" si="0"/>
        <v>632.39825500000006</v>
      </c>
      <c r="J11" s="90">
        <f t="shared" si="2"/>
        <v>5691.5842950000006</v>
      </c>
      <c r="K11" s="38"/>
      <c r="L11" s="12"/>
    </row>
    <row r="12" spans="1:12" ht="30" hidden="1" customHeight="1" x14ac:dyDescent="0.25">
      <c r="A12" s="15">
        <v>87</v>
      </c>
      <c r="B12" s="15" t="s">
        <v>170</v>
      </c>
      <c r="C12" s="17" t="s">
        <v>136</v>
      </c>
      <c r="D12" s="15" t="s">
        <v>80</v>
      </c>
      <c r="E12" s="21" t="s">
        <v>138</v>
      </c>
      <c r="F12" s="19">
        <v>2718.1545500000002</v>
      </c>
      <c r="G12" s="90"/>
      <c r="H12" s="19">
        <v>28.98</v>
      </c>
      <c r="I12" s="90">
        <f t="shared" si="0"/>
        <v>268.91745500000002</v>
      </c>
      <c r="J12" s="90">
        <f t="shared" si="2"/>
        <v>2420.2570949999999</v>
      </c>
      <c r="K12" s="13"/>
      <c r="L12" s="12"/>
    </row>
    <row r="13" spans="1:12" ht="30" customHeight="1" x14ac:dyDescent="0.25">
      <c r="A13" s="15">
        <v>88</v>
      </c>
      <c r="B13" s="15" t="s">
        <v>170</v>
      </c>
      <c r="C13" s="17" t="s">
        <v>174</v>
      </c>
      <c r="D13" s="15" t="s">
        <v>175</v>
      </c>
      <c r="E13" s="21" t="s">
        <v>176</v>
      </c>
      <c r="F13" s="19">
        <v>9141.0748999999996</v>
      </c>
      <c r="G13" s="90"/>
      <c r="H13" s="19">
        <v>1314.36</v>
      </c>
      <c r="I13" s="90">
        <f t="shared" si="0"/>
        <v>782.67149000000006</v>
      </c>
      <c r="J13" s="90">
        <f t="shared" si="2"/>
        <v>7044.0434100000002</v>
      </c>
      <c r="K13" s="13"/>
      <c r="L13" s="12"/>
    </row>
    <row r="14" spans="1:12" ht="30" customHeight="1" x14ac:dyDescent="0.25">
      <c r="A14" s="15">
        <v>89</v>
      </c>
      <c r="B14" s="15" t="s">
        <v>170</v>
      </c>
      <c r="C14" s="17" t="s">
        <v>177</v>
      </c>
      <c r="D14" s="15" t="s">
        <v>175</v>
      </c>
      <c r="E14" s="21" t="s">
        <v>271</v>
      </c>
      <c r="F14" s="19">
        <v>8452.18</v>
      </c>
      <c r="G14" s="90"/>
      <c r="H14" s="19">
        <v>1167.21</v>
      </c>
      <c r="I14" s="90">
        <f t="shared" si="0"/>
        <v>728.49700000000007</v>
      </c>
      <c r="J14" s="90">
        <f t="shared" si="2"/>
        <v>6556.473</v>
      </c>
      <c r="K14" s="13"/>
    </row>
    <row r="15" spans="1:12" ht="15.75" thickBot="1" x14ac:dyDescent="0.3">
      <c r="A15" s="5"/>
      <c r="B15" s="5"/>
      <c r="C15" s="6"/>
      <c r="D15" s="6"/>
      <c r="E15" s="6"/>
      <c r="F15" s="60">
        <f>+F6+F7+F8+F10+F11+F13+F14</f>
        <v>46093.598149999998</v>
      </c>
      <c r="G15" s="60">
        <f t="shared" ref="G15:J15" si="3">+G6+G7+G8+G10+G11+G13+G14</f>
        <v>0</v>
      </c>
      <c r="H15" s="60">
        <f t="shared" si="3"/>
        <v>5551.49</v>
      </c>
      <c r="I15" s="60">
        <f t="shared" si="3"/>
        <v>4054.2108150000004</v>
      </c>
      <c r="J15" s="60">
        <f t="shared" si="3"/>
        <v>36487.897335000001</v>
      </c>
      <c r="K15" s="5"/>
    </row>
    <row r="16" spans="1:12" ht="15.75" thickTop="1" x14ac:dyDescent="0.25">
      <c r="A16" s="5"/>
      <c r="B16" s="5"/>
      <c r="C16" s="6"/>
      <c r="D16" s="6"/>
      <c r="E16" s="6"/>
      <c r="F16" s="6"/>
      <c r="G16" s="6"/>
      <c r="H16" s="6"/>
      <c r="I16" s="6"/>
      <c r="J16" s="6"/>
      <c r="K16" s="14"/>
    </row>
    <row r="17" spans="1:11" x14ac:dyDescent="0.25">
      <c r="A17" s="5"/>
      <c r="B17" s="5"/>
      <c r="C17" s="6"/>
      <c r="D17" s="6"/>
      <c r="E17" s="6"/>
      <c r="F17" s="6"/>
      <c r="G17" s="6"/>
      <c r="H17" s="20"/>
      <c r="K17" s="5"/>
    </row>
    <row r="18" spans="1:11" x14ac:dyDescent="0.25">
      <c r="A18" s="5"/>
      <c r="B18" s="5"/>
      <c r="C18" s="6"/>
      <c r="D18" s="6"/>
      <c r="E18" s="6"/>
      <c r="F18" s="6"/>
      <c r="G18" s="6"/>
      <c r="H18" s="6"/>
      <c r="K18" s="5"/>
    </row>
    <row r="19" spans="1:11" x14ac:dyDescent="0.25">
      <c r="A19" s="5"/>
      <c r="B19" s="5"/>
      <c r="C19" s="6"/>
      <c r="D19" s="6"/>
      <c r="E19" s="6"/>
      <c r="F19" s="6"/>
      <c r="G19" s="6"/>
      <c r="H19" s="6"/>
      <c r="K19" s="5"/>
    </row>
    <row r="20" spans="1:11" x14ac:dyDescent="0.25">
      <c r="A20" s="184"/>
      <c r="B20" s="184"/>
      <c r="C20" s="184"/>
      <c r="D20" s="5"/>
      <c r="E20" s="5"/>
      <c r="F20" s="5"/>
      <c r="G20" s="5"/>
      <c r="H20" s="5"/>
      <c r="I20" s="5"/>
      <c r="J20" s="184"/>
      <c r="K20" s="184"/>
    </row>
    <row r="21" spans="1:11" x14ac:dyDescent="0.25">
      <c r="A21" s="183" t="s">
        <v>73</v>
      </c>
      <c r="B21" s="183"/>
      <c r="C21" s="183"/>
      <c r="D21" s="5"/>
      <c r="E21" s="5"/>
      <c r="F21" s="5"/>
      <c r="G21" s="5"/>
      <c r="H21" s="5"/>
      <c r="I21" s="5"/>
      <c r="J21" s="183" t="s">
        <v>74</v>
      </c>
      <c r="K21" s="183"/>
    </row>
    <row r="22" spans="1:11" x14ac:dyDescent="0.25">
      <c r="A22" s="183" t="s">
        <v>75</v>
      </c>
      <c r="B22" s="183"/>
      <c r="C22" s="183"/>
      <c r="D22" s="5"/>
      <c r="E22" s="5"/>
      <c r="F22" s="5"/>
      <c r="G22" s="5"/>
      <c r="H22" s="5"/>
      <c r="I22" s="5"/>
      <c r="J22" s="183" t="s">
        <v>76</v>
      </c>
      <c r="K22" s="183"/>
    </row>
    <row r="23" spans="1:11" x14ac:dyDescent="0.25">
      <c r="A23" s="5"/>
      <c r="B23" s="5"/>
      <c r="C23" s="6"/>
      <c r="D23" s="6"/>
      <c r="E23" s="6"/>
      <c r="F23" s="6"/>
      <c r="G23" s="6"/>
      <c r="H23" s="6"/>
      <c r="I23" s="6"/>
      <c r="J23" s="6"/>
      <c r="K23" s="5"/>
    </row>
    <row r="47" spans="6:6" x14ac:dyDescent="0.25">
      <c r="F47" s="37"/>
    </row>
    <row r="48" spans="6:6" x14ac:dyDescent="0.25">
      <c r="F48" s="37"/>
    </row>
    <row r="49" spans="6:6" x14ac:dyDescent="0.25">
      <c r="F49" s="37"/>
    </row>
  </sheetData>
  <mergeCells count="10">
    <mergeCell ref="A21:C21"/>
    <mergeCell ref="J21:K21"/>
    <mergeCell ref="A22:C22"/>
    <mergeCell ref="J22:K22"/>
    <mergeCell ref="A1:K1"/>
    <mergeCell ref="A2:K2"/>
    <mergeCell ref="A3:K3"/>
    <mergeCell ref="A4:K4"/>
    <mergeCell ref="A20:C20"/>
    <mergeCell ref="J20:K20"/>
  </mergeCells>
  <printOptions horizontalCentered="1"/>
  <pageMargins left="0.51181102362204722" right="0.11811023622047245" top="0.55118110236220474" bottom="0.15748031496062992" header="0.31496062992125984" footer="0.31496062992125984"/>
  <pageSetup paperSize="5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1-11</vt:lpstr>
      <vt:lpstr>12-22</vt:lpstr>
      <vt:lpstr>23-33</vt:lpstr>
      <vt:lpstr>34-47</vt:lpstr>
      <vt:lpstr>44-54</vt:lpstr>
      <vt:lpstr>55-64 </vt:lpstr>
      <vt:lpstr>65-74</vt:lpstr>
      <vt:lpstr>76-84</vt:lpstr>
      <vt:lpstr>75-84</vt:lpstr>
      <vt:lpstr>85-94</vt:lpstr>
      <vt:lpstr>95-104</vt:lpstr>
      <vt:lpstr>105-111</vt:lpstr>
      <vt:lpstr>112-127</vt:lpstr>
      <vt:lpstr>Hoja1</vt:lpstr>
      <vt:lpstr>128</vt:lpstr>
      <vt:lpstr>129-145</vt:lpstr>
      <vt:lpstr>Hoja1!Área_de_impresión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U. DE TRANSPARENCIA</cp:lastModifiedBy>
  <cp:revision/>
  <cp:lastPrinted>2018-10-31T19:41:40Z</cp:lastPrinted>
  <dcterms:created xsi:type="dcterms:W3CDTF">2015-10-06T17:52:12Z</dcterms:created>
  <dcterms:modified xsi:type="dcterms:W3CDTF">2019-04-16T15:16:07Z</dcterms:modified>
</cp:coreProperties>
</file>